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Blad1" sheetId="1" r:id="rId1"/>
    <sheet name="Blad2" sheetId="2" r:id="rId2"/>
  </sheets>
  <definedNames>
    <definedName name="_xlnm._FilterDatabase" localSheetId="0" hidden="1">Blad1!$A$1:$AF$525</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30" i="1" l="1"/>
  <c r="P272" i="1"/>
  <c r="P273" i="1"/>
  <c r="P274" i="1"/>
  <c r="P275" i="1"/>
  <c r="P276" i="1"/>
  <c r="P277" i="1"/>
  <c r="P278" i="1"/>
  <c r="P279" i="1"/>
  <c r="P280" i="1"/>
  <c r="P281" i="1"/>
  <c r="P282" i="1"/>
  <c r="P271" i="1"/>
  <c r="P270" i="1"/>
  <c r="P269" i="1"/>
  <c r="P243" i="1"/>
  <c r="P248" i="1"/>
  <c r="P249" i="1"/>
  <c r="P250" i="1"/>
  <c r="P251" i="1"/>
  <c r="P252" i="1"/>
  <c r="P253" i="1"/>
  <c r="P254" i="1"/>
  <c r="P255" i="1"/>
  <c r="P256" i="1"/>
  <c r="P257" i="1"/>
  <c r="P258" i="1"/>
  <c r="P259" i="1"/>
  <c r="P260" i="1"/>
  <c r="P261" i="1"/>
  <c r="N249" i="1"/>
  <c r="N250" i="1"/>
  <c r="N251" i="1"/>
  <c r="N252" i="1"/>
  <c r="N253" i="1"/>
  <c r="N254" i="1"/>
  <c r="N255" i="1"/>
  <c r="N256" i="1"/>
  <c r="N257" i="1"/>
  <c r="N258" i="1"/>
  <c r="N259" i="1"/>
  <c r="N260" i="1"/>
  <c r="N261" i="1"/>
  <c r="N248" i="1"/>
  <c r="P232" i="1"/>
  <c r="P233" i="1"/>
  <c r="P234" i="1"/>
  <c r="P235" i="1"/>
  <c r="P231" i="1"/>
  <c r="P323" i="1"/>
  <c r="P157" i="1"/>
  <c r="P158" i="1"/>
  <c r="P156" i="1"/>
  <c r="P217" i="1"/>
  <c r="P218" i="1"/>
  <c r="P219" i="1"/>
  <c r="P220" i="1"/>
  <c r="P221" i="1"/>
  <c r="P222" i="1"/>
  <c r="P223" i="1"/>
  <c r="P224" i="1"/>
  <c r="P216" i="1"/>
  <c r="P215" i="1"/>
  <c r="P193" i="1"/>
  <c r="P194" i="1"/>
  <c r="P195" i="1"/>
  <c r="P196" i="1"/>
  <c r="P197" i="1"/>
  <c r="P198" i="1"/>
  <c r="P199" i="1"/>
  <c r="P200" i="1"/>
  <c r="P192" i="1"/>
  <c r="P189" i="1"/>
  <c r="P188" i="1"/>
  <c r="P186" i="1"/>
  <c r="P187" i="1"/>
  <c r="P185" i="1"/>
  <c r="P170" i="1"/>
  <c r="P171" i="1"/>
  <c r="P172" i="1"/>
  <c r="P173" i="1"/>
  <c r="P174" i="1"/>
  <c r="P175" i="1"/>
  <c r="P176" i="1"/>
  <c r="P177" i="1"/>
  <c r="P178" i="1"/>
  <c r="P179" i="1"/>
  <c r="P180" i="1"/>
  <c r="P181" i="1"/>
  <c r="P182" i="1"/>
  <c r="P183" i="1"/>
  <c r="P184" i="1"/>
  <c r="P169" i="1"/>
  <c r="P166" i="1"/>
  <c r="P167" i="1"/>
  <c r="P168" i="1"/>
  <c r="P165" i="1"/>
  <c r="P226" i="1"/>
  <c r="P225" i="1"/>
  <c r="P238" i="1"/>
  <c r="P239" i="1"/>
  <c r="P240" i="1"/>
  <c r="P241" i="1"/>
  <c r="P242" i="1"/>
  <c r="P237" i="1"/>
  <c r="P245" i="1"/>
  <c r="P244" i="1"/>
  <c r="N440" i="1" l="1"/>
  <c r="N439" i="1"/>
  <c r="N438" i="1"/>
  <c r="N430" i="1"/>
  <c r="N429" i="1"/>
  <c r="N427" i="1"/>
  <c r="N426" i="1"/>
  <c r="N424" i="1"/>
  <c r="N422" i="1"/>
  <c r="N421" i="1"/>
  <c r="N420" i="1"/>
  <c r="N419" i="1"/>
  <c r="N418" i="1"/>
  <c r="N417" i="1"/>
  <c r="N413" i="1"/>
  <c r="N409" i="1"/>
  <c r="N407" i="1"/>
  <c r="N437" i="1"/>
  <c r="N436" i="1"/>
  <c r="N435" i="1"/>
  <c r="N434" i="1"/>
  <c r="N433" i="1"/>
  <c r="N432" i="1"/>
  <c r="N431" i="1"/>
  <c r="N428" i="1"/>
  <c r="N425" i="1"/>
  <c r="N423" i="1"/>
  <c r="N416" i="1"/>
  <c r="N415" i="1"/>
  <c r="N414" i="1"/>
  <c r="N412" i="1"/>
  <c r="N411" i="1"/>
  <c r="N410" i="1"/>
  <c r="N408" i="1"/>
  <c r="N406" i="1"/>
  <c r="M350" i="1" l="1"/>
  <c r="M347" i="1"/>
  <c r="M134" i="1" l="1"/>
  <c r="M113" i="1"/>
  <c r="M112" i="1"/>
  <c r="M107" i="1"/>
  <c r="M111" i="1"/>
  <c r="M108" i="1"/>
  <c r="M104" i="1"/>
  <c r="M106" i="1"/>
  <c r="M110" i="1"/>
  <c r="M109" i="1"/>
  <c r="M105" i="1"/>
  <c r="M96" i="1"/>
  <c r="M101" i="1"/>
  <c r="M97" i="1"/>
  <c r="M93" i="1"/>
  <c r="M94" i="1"/>
  <c r="M88" i="1"/>
  <c r="M90" i="1"/>
  <c r="M92" i="1"/>
  <c r="M99" i="1"/>
  <c r="M100" i="1"/>
  <c r="M95" i="1"/>
  <c r="M98" i="1"/>
  <c r="M91" i="1"/>
  <c r="M89" i="1"/>
  <c r="M87" i="1"/>
  <c r="N52" i="1"/>
  <c r="N53" i="1"/>
  <c r="N51" i="1"/>
  <c r="M53" i="1"/>
  <c r="M52" i="1"/>
  <c r="M51" i="1"/>
  <c r="N36" i="1"/>
  <c r="N38" i="1"/>
  <c r="N44" i="1"/>
  <c r="N50" i="1"/>
  <c r="N39" i="1"/>
  <c r="N45" i="1"/>
  <c r="N42" i="1"/>
  <c r="N43" i="1"/>
  <c r="N37" i="1"/>
  <c r="N40" i="1"/>
  <c r="N41" i="1"/>
  <c r="N48" i="1"/>
  <c r="N49" i="1"/>
  <c r="N46" i="1"/>
  <c r="N47" i="1"/>
  <c r="N35" i="1"/>
  <c r="M36" i="1"/>
  <c r="M38" i="1"/>
  <c r="M44" i="1"/>
  <c r="M50" i="1"/>
  <c r="M39" i="1"/>
  <c r="M45" i="1"/>
  <c r="M42" i="1"/>
  <c r="M43" i="1"/>
  <c r="M37" i="1"/>
  <c r="M40" i="1"/>
  <c r="M41" i="1"/>
  <c r="M48" i="1"/>
  <c r="M49" i="1"/>
  <c r="M46" i="1"/>
  <c r="M47" i="1"/>
  <c r="M35" i="1"/>
  <c r="M30" i="1"/>
  <c r="M31" i="1"/>
  <c r="M29" i="1"/>
  <c r="M28" i="1"/>
  <c r="M21" i="1" l="1"/>
  <c r="M18" i="1"/>
  <c r="M17" i="1"/>
  <c r="M16" i="1"/>
  <c r="M152" i="1"/>
  <c r="M151" i="1"/>
  <c r="M150" i="1"/>
  <c r="M138" i="1"/>
  <c r="M136" i="1"/>
  <c r="M135" i="1"/>
  <c r="M55" i="1"/>
  <c r="M54" i="1"/>
  <c r="N499" i="1" l="1"/>
  <c r="N505" i="1"/>
  <c r="N506" i="1"/>
  <c r="N507" i="1"/>
  <c r="N498" i="1"/>
  <c r="N508" i="1"/>
  <c r="N504" i="1"/>
  <c r="N509" i="1"/>
  <c r="N510" i="1"/>
  <c r="N511" i="1"/>
  <c r="N512" i="1"/>
  <c r="N513" i="1"/>
  <c r="N494" i="1"/>
  <c r="N493" i="1"/>
  <c r="N500" i="1"/>
  <c r="N496" i="1"/>
  <c r="N503" i="1"/>
  <c r="N501" i="1"/>
  <c r="N502" i="1"/>
  <c r="N497" i="1"/>
  <c r="N495" i="1"/>
  <c r="M499" i="1"/>
  <c r="M505" i="1"/>
  <c r="M506" i="1"/>
  <c r="M507" i="1"/>
  <c r="M498" i="1"/>
  <c r="M508" i="1"/>
  <c r="M504" i="1"/>
  <c r="M509" i="1"/>
  <c r="M510" i="1"/>
  <c r="M511" i="1"/>
  <c r="M512" i="1"/>
  <c r="M513" i="1"/>
  <c r="M494" i="1"/>
  <c r="M493" i="1"/>
  <c r="M500" i="1"/>
  <c r="M495" i="1"/>
  <c r="N447" i="1" l="1"/>
  <c r="N446" i="1"/>
  <c r="N279" i="1"/>
  <c r="N278" i="1"/>
  <c r="N276" i="1"/>
  <c r="N281" i="1"/>
  <c r="N280" i="1"/>
  <c r="N273" i="1"/>
  <c r="N271" i="1"/>
  <c r="N275" i="1"/>
  <c r="N282" i="1"/>
  <c r="N277" i="1"/>
  <c r="N272" i="1"/>
  <c r="N274" i="1"/>
  <c r="N270" i="1"/>
  <c r="N269" i="1"/>
  <c r="M255" i="1"/>
  <c r="N238" i="1"/>
  <c r="N237" i="1"/>
  <c r="N242" i="1"/>
  <c r="N240" i="1"/>
  <c r="N239" i="1"/>
  <c r="N241" i="1"/>
  <c r="N231" i="1" l="1"/>
  <c r="N232" i="1"/>
  <c r="N234" i="1"/>
  <c r="N235" i="1"/>
  <c r="N220" i="1"/>
  <c r="N224" i="1"/>
  <c r="N218" i="1"/>
  <c r="N216" i="1"/>
  <c r="N217" i="1"/>
  <c r="N222" i="1"/>
  <c r="N223" i="1"/>
  <c r="N219" i="1"/>
  <c r="N221" i="1"/>
  <c r="N215" i="1"/>
  <c r="N193" i="1"/>
  <c r="N194" i="1"/>
  <c r="N195" i="1"/>
  <c r="N196" i="1"/>
  <c r="N197" i="1"/>
  <c r="N198" i="1"/>
  <c r="N199" i="1"/>
  <c r="N200" i="1"/>
  <c r="N192" i="1"/>
  <c r="N191" i="1"/>
  <c r="N190" i="1"/>
  <c r="N189" i="1"/>
  <c r="N188" i="1"/>
  <c r="N186" i="1"/>
  <c r="N187" i="1"/>
  <c r="N185" i="1"/>
  <c r="N170" i="1"/>
  <c r="N172" i="1"/>
  <c r="N179" i="1"/>
  <c r="N184" i="1"/>
  <c r="N173" i="1"/>
  <c r="N180" i="1"/>
  <c r="N177" i="1"/>
  <c r="N178" i="1"/>
  <c r="N171" i="1"/>
  <c r="N174" i="1"/>
  <c r="N175" i="1"/>
  <c r="N182" i="1"/>
  <c r="N183" i="1"/>
  <c r="N181" i="1"/>
  <c r="N176" i="1"/>
  <c r="N169" i="1"/>
  <c r="N166" i="1"/>
  <c r="N168" i="1"/>
  <c r="N167" i="1"/>
  <c r="N165" i="1"/>
  <c r="B1" i="2"/>
  <c r="F1" i="2"/>
  <c r="E1" i="2"/>
  <c r="D1" i="2"/>
  <c r="C1" i="2"/>
  <c r="A1" i="2"/>
</calcChain>
</file>

<file path=xl/sharedStrings.xml><?xml version="1.0" encoding="utf-8"?>
<sst xmlns="http://schemas.openxmlformats.org/spreadsheetml/2006/main" count="6854" uniqueCount="657">
  <si>
    <t>Case</t>
  </si>
  <si>
    <t>Type</t>
  </si>
  <si>
    <t>VTW</t>
  </si>
  <si>
    <t>Wijzigingen</t>
  </si>
  <si>
    <t>Aannemer</t>
  </si>
  <si>
    <t>Van Gelder</t>
  </si>
  <si>
    <t>Stam &amp; Co</t>
  </si>
  <si>
    <t>Van Voskuilen</t>
  </si>
  <si>
    <t>VTW nummer</t>
  </si>
  <si>
    <t>Datum opgesteld</t>
  </si>
  <si>
    <t>Afwijking</t>
  </si>
  <si>
    <t>Initiatiefnemer</t>
  </si>
  <si>
    <t>Opdrachtgever</t>
  </si>
  <si>
    <t>Opdrachtnemer</t>
  </si>
  <si>
    <t>Type wijziging</t>
  </si>
  <si>
    <t>Wijziging t.o.v. het project</t>
  </si>
  <si>
    <t>Wijziging t.o.v. de scope van de overeenkomst</t>
  </si>
  <si>
    <t>Projectmanagement</t>
  </si>
  <si>
    <t>Projectbeheersing</t>
  </si>
  <si>
    <t>Omgevingsmanagement</t>
  </si>
  <si>
    <t>Contractmanagement</t>
  </si>
  <si>
    <t xml:space="preserve">Technisch management </t>
  </si>
  <si>
    <t>Tijdconsequenties (dagen)</t>
  </si>
  <si>
    <t>Financiële consequenties</t>
  </si>
  <si>
    <t>Omschrijving</t>
  </si>
  <si>
    <t>Bij analyse van de mijlpalen is door Van Gelder aangegeven dat de mijlpaal van 30 juni niet te halen was als aantoonbaar voldaan moest worden aan alle eisen uit vraagspecificatie deel 1 en 2. In gezamenlijk overleg is vervolgens besloten om de aantoonbaarheid aan deze eisen niet van toepassing te verklaren om zo toch de mijlpaal te halen. 
Er is besloten door veelvuldige afstemming tussen OG en ON de engineering en uitvoering “traditioneel” uit te voeren. 
Daarnaast is gebleken dat ondanks tijdig aanvragen van capaciteit bij Netcare en de meetdesk de fingerprint meting pas in week 38 uitgevoerd wordt. Dit in verband met het aanleggen van de kabel naar de klant toe door N&amp;A na de bouwvak. Deze werkzaamheden vallen buiten de scope van dit contract, maar heeft direct een consequentie voor de opleverdatum van de door ons aangelegde verbinding.. Dit houdt in dat de verbinding waarschijnlijk na week 38 bedrijfsvaardig gereed is en kan worden opgeleverd conform contract.</t>
  </si>
  <si>
    <t>Contract</t>
  </si>
  <si>
    <t>D&amp;C R&amp;N West Zuid</t>
  </si>
  <si>
    <t>De kabel welke is aangelegd in case 161183 is op aangeven van de WV'er in bedrijf genomen. Dit is voordat de fingerprint meting uitgevoerd is. De fingerprint meting staat gepland in week 38. Dit betreft een afwijking op het proces van Liander. Van Gelder heeft op het moment van in bedrijf nemen de verantwoordelijkheid overgedragen.</t>
  </si>
  <si>
    <t>Plaats</t>
  </si>
  <si>
    <t>Schiphol-Rijk</t>
  </si>
  <si>
    <t>Hoofddorp</t>
  </si>
  <si>
    <t>Naar aanleiding van afstemming met de gemeente is gebleken dat er synergie gezocht moet worden met de aanleg van tracé door A. Hak. Hierdoor is de mijlpaal van 30-06 niet haalbaar. In overleg met OG is besloten eerst overeenstemming te krijgen met Hak over het tracé en verdeling van het werk. Tijdens de uitwerking van het tracé door A. Hak is tevens door de gemeente aangegeven dat er veel toekomstplannen liggen voor het gebied waar het tracé goed op afgestemd moet worden. Er vinden op dit moment verschillende overleggen plaats om inzicht te krijgen in de toekomstplannen, zodat het tracé hierop afgestemd kan worden.</t>
  </si>
  <si>
    <t>Specificatie indien OM</t>
  </si>
  <si>
    <t>Gemeente</t>
  </si>
  <si>
    <t>nvt</t>
  </si>
  <si>
    <t>Bij case 137757 is er puinverharding aangetroffen over een lengte van circa 25 meter op circa 40cm diepte in de sleuf in de Breggevaertspad te Kudelstaart. Er zal 4m3 puin afgevoerd worden en 4m3 zand aangebracht worden. Hierdoor zullen de kabels in de nieuwe situatie in een zandbed komen te liggen.</t>
  </si>
  <si>
    <t>Bodem</t>
  </si>
  <si>
    <t>Lisse</t>
  </si>
  <si>
    <t>Aanleg op openbare grond is niet mogelijk (gehele kabeltracé in particuliere grond)</t>
  </si>
  <si>
    <t>ZRO</t>
  </si>
  <si>
    <t>Algemeen</t>
  </si>
  <si>
    <t>In overleg met OG is besloten af te wijken van het contractuele proces met betrekking tot het indienen van verzoek tot prestatieverklaring. Conform contract zou door ON een prestatieverklaring aangevraagd mogen worden zodra zowel engineering als construct van een case zijn afgerond. Omdat dit grote voorfinanciering van ON tot gevolg heeft is besloten om voor de engineering van alle cases middels één voorschotbetaling af te handelen.</t>
  </si>
  <si>
    <t xml:space="preserve">Opdrachtnemer voert enkel werkzaamheden uit zoals beschreven in B400: Aanleg distributienetten E. B450: Instandhouden distributienetten E, B500: Aanleg transportnetten E en B550: Instandhouden transportnetten zijn daardoor voor de werkzaamheden van ON niet van toepassing. Om onnodig verificatiewerk te besparen vervallen beleidsboeken B450, B500 en B550 in de lijst van op dit contract toepassing zijn de documenten. Er wordt echter een nieuwe eis opgenomen om zeker te stellen dat opdrachtnemer eventuele tekortkoming in het elektriciteitsnetwerk van Alliander meldt. Voorbeelden zijn: overbelasting, achterstallig onderhoud of andere kwaliteits- en veiligheidsrisico’s. Opdrachtnemer heeft een verantwoordelijkheid in het melden indien tekortkomingen worden gesignaleerd.
</t>
  </si>
  <si>
    <t>Het toevoegen van de bij omschrijving afwijking genoemde producteisen aan het afwijkingenregister zou een onleesbaar register opleveren. De maatregelen en afhandeling hiervan zijn wel opgenomen op de betreffende afwijkingsrapporten.</t>
  </si>
  <si>
    <t>Case 161502 en 161507 (beide Hoofddorp) worden door ON beschouwd als één case. Dit omdat beide cases niet los van elkaar uitgevoerd kunnen worden. Hierdoor worden (ontwerp)raakvlakken tussen de twee cases weggenomen.</t>
  </si>
  <si>
    <t>Boskoop</t>
  </si>
  <si>
    <t>Nieuwkoop</t>
  </si>
  <si>
    <t>Leiden</t>
  </si>
  <si>
    <t>ON heeft voor vier cases aanvullend bodemonderzoek in gang gezet via bodemdesk. De betreffende cases zijn: 156913, Boskoop 157759, Nieuwkoop 160947, Nieuwkoop 161699, Leiden</t>
  </si>
  <si>
    <t>Alphen aan den Rijn</t>
  </si>
  <si>
    <t>Woubrugge</t>
  </si>
  <si>
    <t>Bloemendaal</t>
  </si>
  <si>
    <t>Haarlem</t>
  </si>
  <si>
    <t>Rijsenhout</t>
  </si>
  <si>
    <t>Santpoort-noord</t>
  </si>
  <si>
    <t>Noordwijk</t>
  </si>
  <si>
    <t>Hazerswoude Rijndijk</t>
  </si>
  <si>
    <t>Aanvullend onderzoek: Flora &amp; Fauna</t>
  </si>
  <si>
    <t>Aanvullend onderzoek: Bodem</t>
  </si>
  <si>
    <t>Santpoort-Noord</t>
  </si>
  <si>
    <t>Aanvullend onderzoek: NGE</t>
  </si>
  <si>
    <t>ON heeft voor de volgende case aanvullend onderzoek ten aanzien van NGE in gang gezet: 161507, Hoofddorp 162535, Rijsenhout 162938, Santpoort-Noord</t>
  </si>
  <si>
    <t>ON heeft voor de volgende case aanvullend onderzoek ten aanzien van Flora &amp; Fauna in gang gezet: 153695, Alphen aan den Rijn 156486, Alphen aan den Rijn 156913, Boskoop 157759, Nieuwkoop 160118, Woubrugge 160492, Boskoop 160947, Nieuwkoop 161502, Hoofddorp 161507, Hoofddorp 162353, Bloemendaal 162430, Haarlem 162466, Hazerwoude Dorp 162535, Rijsenhout 162938, Santpoort-noord 162968, Noordwijk 163410, Hazerswoude Rijndijk</t>
  </si>
  <si>
    <t>Door de aanwezigheid van andere boringen en overige kabels en leiding is het niet mogelijk om bij de boring voor de bovengenoemde case het walk-over systeem te gebruiken. De andere objecten in de bodem zouden interferentie opleveren waardoor de locatie van de boring van ON niet bepaald kan worden middels dit systeem. Door het toepassen van een gyroscoopmeetsysteem wordt nauwkeuriger geboord en is de kans op schade aan object in de bodem minder.</t>
  </si>
  <si>
    <t>Vanwege een raakvlak met een derde partij (A-Hak, aannemer Zonnepark) dienen extra kabels gelegd te worden op hetzelfde tracé. Normaliter wordt voor elke kabelverbinding een afzonderlijke mantelbuis geboord. Een eis vanuit het Bevoegd Gezag (Hoogheemraadschap van Rijnland) is dat bij een boring van meerdere mantelbuizen een alles omvattende mantelbuis toegepast dient te worden.</t>
  </si>
  <si>
    <t>Hazerswoude Dorp</t>
  </si>
  <si>
    <t>Om verschillende redenen is het niet mogelijk om in de genoemde cases het gehele tracé op openbare grond aan te leggen.</t>
  </si>
  <si>
    <t>Door de aanwezigheid van andere boringen en overige kabels en leiding is het noodzakelijk enkele boringen dieper uit te voeren. Door het dieper boren wordt echter de natuurlijke water afsluitende laag doorboord. Hiervoor geldt van het Hoogheemraadschap Rijnland de aanvullende voorwaarde dat de annulaire ruimte (de ruimte tussen het boorgat en de buis) wordt opgevuld met een plastisch materiaal (drill-grout). Gezien het feit dat bovengenoemde aanvullende eis niet vooraf bezien kon worden door ON betreft dit een wijziging ten opzichte van de bovenstaande eis.</t>
  </si>
  <si>
    <t>Bij de bovengenoemde VTW’s heeft ON kostenonderbouwingen aangeleverd waarin de afgesproken 10% opslagkosten over de staf niet is gerekend.</t>
  </si>
  <si>
    <t>Conform VS02 paragraaf 3.3 “Uitvoeringsvoorwaarden en keuring” is het voor ON niet toegestaan om zelf schakelactiviteiten uit te voeren. ON dient voor de schakelactiviteiten schakelcapaciteit aan te vragen bij Liander. Deze aanvraag dient conform VS02 paragraaf 3.3 drie tot zes weken voor uitvoering per mail worden verzonden aan het planningsloket. ON heeft hiervoor op 3 november 2017 schakelcapaciteit aangevraagd voor alle in uitvoering te nemen casus (zie bijlage I). Op 6 november 2017 heeft het planningsloket een reactie verzonden dat de schakelactiviteiten niet in te plannen zijn vanwege capaciteitsproblemen binnen Netcare. Op 15 november is vervolgens door het planningsloket een planning aangeleverd met daarin het vroegst mogelijke moment waarop (per case) de schakelactiviteiten uitgevoerd kunnen worden (zie bijlage II) De werkzaamheden welke door Netcare uitgevoerd dienen te worden maken onderdeel uit van het contract. ON heeft daarom de aangegeven planning van Netcare opgenomen in de overallplanning. Dit heeft tot gevolg dat de (administratieve) opleverdatum verschuift van 21 april 2018 naar 22 oktober 2018. ON was voornemens alle werkzaamheden, met uitzondering van de schakelactiviteiten, uit te voeren zodra engineeringsfase afgerond zou zijn. In Voortgangsoverleg 006 (d.d. 16-11-2017) heeft OG echter aangegeven dat kabels niet gedurende lange termijn/ onnodig lang loos in de grond mogen liggen. Hierdoor heeft ON de werkzaamheden van ON in de planning gekoppeld aan de start van de schakelactiviteiten van Netcare. Als gevolg hiervan wordt de complete uitvoeringstijd verlengd van vijf maanden naar tien maanden.</t>
  </si>
  <si>
    <t>Soort</t>
  </si>
  <si>
    <t>Netcare</t>
  </si>
  <si>
    <t>Binnen diverse cases hebben we te maken met ligging in nabijheid van stalen leidingen van PVVN, Gasunie en Liander. Hiervoor dient de beinvloeding beschouwd te worden door middel van een Unity Check of een BeInvloedingsberekeningen.. Ten tijde van de aanbesteclingsfase is gezien de verstrekte informatie niet te voorzien of, en zo ja in welke mate (hoe vaak) de beinvloeding beschouwd dient te worden. ON beschouwd dit om die reden als aanvulling op de scope.</t>
  </si>
  <si>
    <t>Of is dit kabels en leidingen?</t>
  </si>
  <si>
    <t>Na incident met boormachine in Hoofddorp is gekozen om de boring 2 meter minder diep dan aangegeven in het ontwerp uit te voeren. Hierdoor is de boring zonder gyro-meetsysteem uit te voeren. Er kan geen gebruik meer worden gemaakt van de tunnel die afgelopen vrijdag is gemaakt. Om geen risico te lopen is het van belang dat we met de boring 2m hoger gaan liggen op +- 16m-NAP. Hierbij voldoen we nog steeds aan de eis van het Hoogheemraadschap van Rijnland dat we 2,50m onder de afsluitende laag blijven. Daarbij is afgesproken dat wij geen nieuwe tekening maken maar deze wijziging opleveren d.m.v. de revisie.</t>
  </si>
  <si>
    <t>Nieuwkoop-haarpark</t>
  </si>
  <si>
    <t>Hazerswoude</t>
  </si>
  <si>
    <t>In cases 160118, 160947, 162466 en 163984 wordt verwacht dat werkzaamheden met betrekking tot openbare verlichting worden uitgevoerd. ON is van mening dat deze werkzaamheden geen onderdeel uitmaken van de scope van het Werk. Dit om de volgende redenen: - De werkzaamheden staan niet als zodanig (tekstueel) beschreven in VS01 - De werkzaamheden staan niet aangegeven in de overzichtstabel in paragraaf 2.1 VS02. - De werkzaamheden zijn niet opgenomen in de inschrijfstaat. - In de AM-werkomschrijving zijn de werkzaamheden niet benoemd en is dus niet aangegeven dat dit werkzaamheden voor ON betreft. - In zowel Annex VI als VS01 wordt vermeld dat werkzaamheden met betrekking tot inlussen en aansluiten worden uitgevoerd door Netcare.</t>
  </si>
  <si>
    <t>Tijdens de werkzaamheden in Kudelstaart bleek er een houten kwelscherm in de grond te zitten. Dit kwelscherm stond op geen enkele tekening en was dus een onvoorzien ondergronds obstakel. Om het kwelscherm te kruisen zijn er twee oplossingen: 1. Kabels door kwelscherm heen voeren en waterdicht maken d.m.v. roxtex. 2. Kabels over kwelscherm heen leggen ( circa 20cm dek ). Zowel boven als onder de kabels worden er beschermplaten gelegd OG heeft in eerste instantie aangegeven dat optie 2 het meest wenselijk is. Zodoende waren de werkzaamheden hervat doormiddel van optie 2. In een later stadium bleek de WV-er van Liander alsnog niet akkoord te gaan met deze oplossing. Zowel Waternet als OG hebben akkoord gegeven voor het plaatsen van een kwelscherm (optie 1), met doorvoeren.</t>
  </si>
  <si>
    <t>Aanleg op openbare grond is niet mogelijk</t>
  </si>
  <si>
    <t>Als gevolg van eisen vanuit PWN en Waternet is het trace in de Hoeksteen en het verlengde daarvan aangepast (Tekening SP170002-TEK-011-161502-161507 blad 004, 005, 006 en 007). Aangezien het UO van deze case (met kenmerk: SP170002-UOB-012-161507 v1 d.d. 14-11-2017) reeds is geaccepteerd, doen wij u een verzoek tot wijziging van het UO toekomen inclusief een onderbouwing van de kosten (minderwerk in dit geval). Gespreksnotitie: Op 22-02-2018 telefonisch contact gehad met Evert-Jan Smit. Situatie aangegeven m.b.t. tracé wijziging Hoofddorp als gevolg van eisen van waternet en PWN. Evert-Jan geeft aan akkoord te gaan indien ook de vergunningverlener akkoord gaat met de laatste versie tekeningen. Tevens gevraagd of wij in de groenstrook in mantelbuis mogen liggen (verzoek Waternet en voorwaarde om akkoord te geven). Akkoord wat Evert-Jan betreft. Zowel PWN, Waternet als Gemeente Haarlemmermeer zijn akkoord gegaan met de wijziging.</t>
  </si>
  <si>
    <t>Stakeholdermanagement</t>
  </si>
  <si>
    <t>Tijdens de uitvoering is gebleken dat ter plaatse van de huisaansluitingen eis B400-169.02 zorgt voor een kwalitatief verminderde kabelaanleg. De kabel zal dan namelijk bij elke huisaansluiting 30 cm dieper gelegd moeten worden, wat zorgt voor grote verschillen in de diepteligging van de kabel. Dit is reeds met de opdrachtgever besproken en als niet wenselijk beschouwd. 2. Er is gebleken dat tijdens de uitvoering soms enigszins van het ontwerp afgeweken wordt. Denk aan een OV-mast waar de kabel langs gelegd moet worden. Aangezien het uitvoeringsontwerp geaccepteerd is door de opdrachtgever, dient er een afwijking ingediend te worden als er afgeweken wordt van dit ontwerp. Dit zorgt voor een grote hoeveelheid afwijkingen die opgesteld zouden moeten worden, terwijl dit geen consequenties heeft. Met de opdrachtgever is afgestemd om een marge op te nemen, zodra buiten de marge aangelegd wordt, dient opdrachtnemer alsnog een afwijking in.</t>
  </si>
  <si>
    <t>In de Jacob Catsstraat is er in het huidige K&amp;L-tracé in principe geen ruimte voor nieuwe aanleg. Gemeente geeft geen akkoord op een alternatief tracé. Door gebruik te maken van grondzuigtechniek in plaats van traditionele ontgravingstechnieken (hydraulische kraan) kan er ruimte worden vrijgemaakt in het tracé.</t>
  </si>
  <si>
    <t>Ondanks dat het maken van een verbindingsmof voor case 161183 geen "dood" werk betreft heeft WV'er Rene Koot ons gevraagd om een verbindingsmof te maken. De verbindingsmof is geen "dood" werk, omdat de kabel waaraan de verbindingsmof moet worden gerealiseerd reeds in verbinding staat met het station. In overleg met Evert-Jan Smit en Nico Bakker is besloten dat dit werk wel door Van Gelder uitgevoerd wordt, ééa conform de VWI's uit de BEI. Dit betekent het uitvoeren van een extra verbindingsmof door Van Gelder en inzetten benodigd toezicht bij het uitvoeren van deze werkzaamheden</t>
  </si>
  <si>
    <t>Op 13-07-2017 een nieuw MS-schema ontvangen waaruit een andere situatie bleek dan bijgevoegd aan de caseomschrijving. Scope wijkt af van Caseomschrijving. Dit verklaart waarom de case niet geheel duidelijk was. Gevolg: Scope pas na 13-07-2017 verder uit te werken op basis van gewijzigd uitgangspunt en 3 routekaarten voor niets opgesteld.</t>
  </si>
  <si>
    <t>Bij case 156913 is Voskuilen bezig. Uit navraag blijkt dat zij de werkzaamheden uit case 156913 figuur 6 de verbinding tussen GEB-Gemaal-P. den Oudenstraat (gedeeltelijk) uitvoeren onder een ander casenummer.</t>
  </si>
  <si>
    <t>ON heeft voor case 161507 detectieonderzoek uitgevoerd naar aanleiding van uitgevoerd NGE-onderzoek</t>
  </si>
  <si>
    <t>Spaarndam</t>
  </si>
  <si>
    <t>Case is reeds uitgevoerd</t>
  </si>
  <si>
    <t>De scope van het project wijzigt. • Indicatief tracé opgave AM dient te worden ontworpen. • Voor de verbinding Tulpenstraat (2 001 730) - Nassaustraat (2 001 731). Redenen hiervoor zijn: • Toekomstige GV-klanten in winkelstraat • Meest optimaal technisch net ontwerp vanuit oogpunt toekomstige MS-net ontwikkelingen.</t>
  </si>
  <si>
    <t>De scope van het project wijzigt. Scope in bijlage wordt toegevoegd aan case 162430. De aanvullende gaswerkzaamheden aan project Emrikweg te Haarlem. Uitvoeren op case 198342. Bijlage:  PDF situatie werkzaamheden gas.  De WV’er is Peter van Leeuwen. Telefoonnummer 06- 10888409.  De OIV'er is Fred Keizer. Telefoonnummer 06 21245289.  De materiaalbestellijst is verstrekt aan Stefan van der Knaap.  Vooroverleg kan gehouden worden met Peter van Leeuwen.  Netcare onder leiding van Peter van Leeuwen maakt het net gasloos.  Peter van Leeuwen maakt de werkplannen.  ON stelt het net in bedrijf.  ON informeert de bewoners..  Het ingevulde werkplan geeft G bladen die verwijzen naar B, N en X-bladen.</t>
  </si>
  <si>
    <t>Wijziging t.o.v. VS2</t>
  </si>
  <si>
    <t>In overleg met OG is besloten af te wijken van het contractuele proces met betrekking tot het indienen van verzoek tot prestatieverklaring. Conform contract zou door ON een prestatieverklaring aangevraagd mogen worden zodra deze definitief is opgeleverd. Omdat dit met verschillende cases tegelijk in uitvoering zorgt voor een grote voorfinanciering is in overleg besloten om bij aantoonbaar 80% van het werk uitgevoerd, ook een prestatieverklaring in te dienen van 80% de uitvoeringsbegroting.</t>
  </si>
  <si>
    <t>Het is voor ON niet mogelijk om de bestaande MS-kabel te verwijderen tijdens de werkzaamheden ten behoeve van het aanbrengen van de nieuwe kabel. Tijdens de aanleg van de nieuwe verbinding kan de oude kabel niet vrijgeschakeld worden. Dit houdt in dat het nieuwe tracé op minimaal 60 cm van de oude kabel ligt i.v.m. veiligheid. Na indienstneming van de nieuwe verbinding moet de oude separaat gerooid worden. De betreffende gemeente heeft daarnaast aangegeven dat de bestaande kabels gerooid dienen te worden.</t>
  </si>
  <si>
    <t>Wijziging t.o.v. contract</t>
  </si>
  <si>
    <t xml:space="preserve">De uitvoeringscomponent (opslag voor: algemene kosten, uitvoeringskosten, winst en risico) is niet nader gedefinieerd in de UAB-GC-overeenkomst. Er is een discussie of er ook een bepaald percentage over de directe kosten van voorbereidingswerkzaamheden in een VTW mag worden opgenomen?
Voorstel:
1. Er mag over de voorbereiding 10% opslag worden gerekend, idem voor de in die fase uitbestede werkzaamheden door opdrachtnemer.
2. Er mag geen stapeling van percentages over de directe kosten gedurende de uitvoering van het werk ontstaan. Opdrachtgever heeft daarom de 10% opslag opgenomen in de UAV-GC overeenkomst voor de uitvoeringscomponent. Ook door opdrachtnemer uitbestede werkzaamheden gedurende de uitvoering vallen onder genoemde 10% opslag. </t>
  </si>
  <si>
    <t>Noordwijkerhout</t>
  </si>
  <si>
    <t>In VTW-033 is de coördinatie van het zakelijk recht opgenomen. Scope van deze VTW was het afstemmen van zakelijk recht met JS van Liander. Door Nicole Delnaaij is gevraagd om fysiek aanwezig te zijn bij de gesprekken, omdat anders de ZRO’s niet getekend zouden worden. Vervolgens is bij Gaia Strik en Evert-Jan Smit nagevraagd of dit inderdaad van ons verwacht wordt. Daarop is aangegeven dat we alles in het werk moeten stellen om de ZRO’s zo snel mogelijk geregeled te krijgen.</t>
  </si>
  <si>
    <t>Vanuit het planningsloket hebben wij een nieuw formulier ontvangen voor het doorgeven van de detailplanning conform het proces uit appendix 4.8. Dit formulier wijkt af van het formulier uit appendix 4.8. Gevolg is dat het erg arbeidsintensief blijft om het formulier in te vullen. Het formulier verschilt per regio en heeft erg veel foutmeldingen (omdat deze buiten Liander netwerk koppelingen mist). Daarnaast zijn velden geblokkeerd die wel ingevuld moeten worden. Dit heeft tot gevolg dat het invullen van het formulier 1 a 2 uur kost, in plaats van een kwartier tot half uur.</t>
  </si>
  <si>
    <t>Gebonden verharding aangetroffen in de Vondellaan te Hazerswoude-Rijndijk. Oplossingsrichtingen: 1. Puin pneumatisch uitbreken en afvoeren, hiervoor wordt zand aangevoerd. Hierdoor zullen de kabels in de nieuwe situatie in een zandbed komen te liggen. 2. Gestuurd boren echter gezien het aantal aansluitingen niet uitvoerbaar. 3. Ander tracé kiezen. Gezien de breedte van de verharding in combinatie met de aansluitpunten van de aansluitingen niet haalbaar. OG heeft telefonisch op optie 1 akkoord gegeven en dit is per mail bevestigd.</t>
  </si>
  <si>
    <t>Bij VTW-ON-006 zijn de volgende uitgangspunten vastgesteld: • 21 april oplevering alle cases; • Engineering gereed november 2017; • Uitvoering: 22 cases in 4 maanden. Het blijkt nu echter dat de volgende planning geldt: • Opleverdatum cases onbekend (afhankelijk Netcare); • Engineering gereed verwacht november 2018 waarbij de volgende planning geldt:</t>
  </si>
  <si>
    <t>Vergunningen</t>
  </si>
  <si>
    <t>OV-ontsteekpunt zorgt voor veel onduidelijkheid (zowel scope als informatievoorziening vanuit OG). Verstoring en extra afstemming om vergunning aan te mogen aanvragen.</t>
  </si>
  <si>
    <t>n Complexe engineering, resulterend in een oplossing waarin ZRO vestigen niet haalbaar bleek. Alternatievenonderzoeken hervat.</t>
  </si>
  <si>
    <t>Uitgebreide afstemming met grondeigenaren vanwege complexiteit (zowel omgeving als techniek), dit vraagt buitensporige afstemming.</t>
  </si>
  <si>
    <t>n VO aangepast op verzoek van OG. Lange ZRO procedure.</t>
  </si>
  <si>
    <t>ZRO niet te vestigen, gewijzigd tracé ontworpen.</t>
  </si>
  <si>
    <t>Lange ZRO procedure</t>
  </si>
  <si>
    <t>Naar aanleiding van het ingestuurde BLVC-plan en het bespreken ervan met de gemeente bleek de impact voor de omgeving in de Geerestein erg groot te zijn. Om die reden is het verzoek van de gemeente gekomen om het tracé naar de overzijde van de weg in de stoep te brengen. Hiermee wordt de overlast voor de bewoners aanzienlijk beperkt.</t>
  </si>
  <si>
    <t>Niet/slecht bereikbare kabel wordt niet verwijderd indien: - 1) Onder asfaltverharding - 2) Dieper dan 1,20 meter. - Verwijderen kabels vindt aansluitend aan de nieuwe aanleg plaats en uiterlijk in september 2018. - Bemaling niet opgenomen, wordt op basis van as-built in separate VTW afgerekend.</t>
  </si>
  <si>
    <t>Met opdrachtgever is gesproken over het inplannen en het doel van deze rondes. Uit dit gesprek kwam naar voren dat opdrachtgever binnen UAV-gc op afstand wil blijven en stop- en bijwoonpunten heeft vastgelegd om onder andere de veiligheid tijdens de uitvoering te toetsen. Hierop heeft opdrachtnemer besloten om de eis een andere invulling te geven, waarbij de opdrachtgever geen rol meer speelt.</t>
  </si>
  <si>
    <t>Bij case 156913 Boskoop komen wij een waterkerende slagkorrelmix tegen. Naar aanleiding hiervan is contact geweest met de gemeente. Gemeente heeft deze eis bij ons neergelegd: Voldoende diep uitgraven dan een bodem van schoon zand leggen, goed verdichten. Daar de kabel(s) op. Dan afdekken met een laagje schoon zand (hooguit 10 cm), weer goed verdichten, dan het uitgekomen materiaal terug brengen en ook weer goed verdichten. Dit heeft tot gevolg dat wij voor de nieuwe aanleg de extra BIMS/slagkorrelmix laag apart scheiden, ontgraven en opnieuw aanbrengen. Lopende het project (weken) 2 uur per dag extra voor de gehele graafploeg.</t>
  </si>
  <si>
    <t>Tijdens het ontgraven van de sleuf in de Brederodestraat zijn wij oude kolken tegengekomen. Deze stonden niet op de KLIC en bij het schouwen ook niet geconstateerd. Voor de kabelaanleg in de Brederodestraat ter plaatse van de kolken zijn er drie opties: Optie 1: Gedeeltelijk handmatig ontgraven om op juiste diepte te komen; Optie 2: Aanbrengen flexibele mantelbuizen waarbij er afgeweken kan worden van de normdiepte; Optie 3: Aanleggen van de laagspanningskabel met een verwachte dekking van circa 40 cm. In samenspraak met Evert Jan Smit is ervoor gekozen om te ontgraven middels optie 1. Het uitvoeren middels deze methode is arbeidsintensiever en kost meer tijd voor opdrachtnemer.</t>
  </si>
  <si>
    <t>Bevoegd gezag (provincie Noord-Holland) stelt aanvullende eisen m.b.t. tijdelijke verkeersmaatregelen bij de N201 ten opzichte van de CROW 96a/b richtlijnen. Deze maatregelen zijn benodigd voor het realiseren van diverse boringen in Hoofddorp.</t>
  </si>
  <si>
    <t>Extra verkeersmaatregelen</t>
  </si>
  <si>
    <t>Voor het vestigen van Zakelijk Recht Overeenkomst zijn reeds VTW’s 033, 051, 063 en 064 ingediend. Uit een merendeel van de gevestigde ZRO’s vloeien werkafspraken voort die in de diverse keuringsplannen verwerkt worden. Daarnaast leveren ZRO’s in alle gevallen tijdens de uitvoeringsfase extra communicatie op voor en met de uitvoerder om deze werkafspraken na te komen.  Bijgevoegde financiële onderbouwing onderbouwt separaat de kosten voor het verwerken van werkafspraken en algemene communicatie omtrent ZRO’s. Deze communicatie vindt voor alle ZRO’s plaats (43 totaal), werkafspraken zijn bij gemiddeld 75% van de ZRO’s van toepassing. Daar waar werkafspraken leiden tot extra uit te voeren werkzaamheden (denk aan het plaatsen van een hek etc.), zullen deze in een separate VTW verwerkt worden.</t>
  </si>
  <si>
    <t>Op verzoek van opdrachtgever (Robbert Timmerman, projectmanager, op 29-3-2018, tevens besproken in technisch overleg op 12-4-2018) is een nieuw geplaatste grootverbruikersruimte door opdrachtnemer in de ring in Hoofddorp gelast. De reden hiervoor is dat in dezelfde ring case 161507 uitgevoerd werd en de werkzaamheden tegelijk uitgevoerd konden worden. De werkzaamheden betreffen een uitbreiding van de scope, zodoende zijn de kosten hiervan voor opdrachtgever</t>
  </si>
  <si>
    <t>Om de gestelde eis van 0,9 meter dekking voor middenspanningskabels te behalen dient de sleuf tot 1,00 meter onder maaiveld te worden uitgegraven. In de praktijk blijkt dat bestaande kabels en leidingen meestal op 0,6 tot 0,7 meter dekking liggen. Als opdrachtnemer 0,9 meter dekking hanteert, dient er onder deze kabels te worden gegraven. Hierbij treden drie veiligheidsrisico’s op: - Door bemaling drogen de sleufwanden uit en worden deze sneller instabiel. Dit kan leiden tot het instorten van de sleuf. - Er worden door het ontgraven onder bestaande kabels en leidingen krachten uitgeoefend op de netten die de materialen mogelijk niet kunnen dragen. Dit kan schade aan het betreffende leiding als gevolg hebben. - De kans op schade aan kabels en leidingen is groter. Bovendien is het op diepte van 0,9 meter dekking aanleggen van de kabels gezien de naastliggende kabels en leidingen met minder dek veelal niet haalbaar en bij aanleg met een dekking van 0,70 meter wel. Bovenstaande is op 16-4-2018 per mail reeds akkoord bevonden door Evert-Jan Smit</t>
  </si>
  <si>
    <t>In VTW-055 is detectieonderzoek voor NGE opgenomen, inclusief benodigde verkeersmaatregelen. Bevoegd gezag heeft bepaald dat deze verkeersmaatregelen enkel in de nachtelijke uren (20:00 – 05:00) toegepast mogen worden. Dit is bij opdrachtgever gemeld. Als gevolg hiervan is het detectieonderzoek daarom in de nacht van 20 op 21 maart uitgevoerd. Hier zijn extra kosten aan verbonden, ten opzichte van het reeds onderbouwde bedrag van VTW-055. Deze extra kosten zijn voor rekening van OG.</t>
  </si>
  <si>
    <t>Binnen deze case is getracht in het ontwerp zo veel als mogelijk niet in het asfalt te gaan liggen. Daar waar dit wel het geval is zijn waar mogelijk en toegestaan boringen ontworpen. Voor sommige delen dient alsnog asfalt gezaagd, opgebroken en afgevoerd te worden. Dit contract voorziet niet in deze kosten. Bijgevoegd de ontwerptekening waar de locaties van te verwijderen asfalt zijn weergegeven.</t>
  </si>
  <si>
    <t>Op de volgende locaties in Hoofddorp 161 502/161 507 is er puin in de sleuf aangetroffen (zie ook tekening in bijlage): - Marsstraat - Jupiterstraat - Zuidtangent tussen boring 8 en 9 Dergelijke puinverharding wordt niet verwacht bij ligging naast wegen (berm of trottoir). De kabel dient in schone grond aangelegd te worden, hiervoor is het puin afgevoerd en schoon zand aangevoerd. De kosten hiervoor zijn daarom voor OG.</t>
  </si>
  <si>
    <t>In VTW-068 en VTW-085 zijn de extra werkzaamheden voor het opbreken en verwijderen van puinverharding in de Vondellaan en het aanleggen langs oude kolken in de Brederodestraat in Hazerswoude Rijndijk opgenomen. Na het opstellen van de VTW’s zijn er gerelateerde kosten duidelijk geworden: - Op een volgend gedeelte van de Vondellaan is gebonden puinverharding aangetroffen, wat vooraf niet was te voorzien. Dit is eveneens pneumatisch uitgebroken. Het uitbreken van gebonden puinverharding valt niet onder de standaard in dit contract opgenomen werkzaamheden. In VTW-068 betrof dit 95 meter puinverharding, in VTW-107 is 105 meter opgenomen. - Net zoals beschreven in VTW-085 zijn er in de PC Hooftstraat en Huygensstraat ook oude kolken aangetroffen. Deze stonden niet op de KLIC en zijn niet bij het schouwen geconstateerd. Aanwezigheid van deze kolken was daarom niet te verwachten. In VTW-085 betrof dit 70 meter met kolken, in VTW-107 is 100 meter opgenomen. Locaties van werkzaamheden en proefsleuven zijn aangegeven op de tekening in de bijlage. Deze kosten zijn, evenals VTW-068 en VTW-085, om bovengenoemde reden voor opdrachtgever. Zie hiervoor bijgevoegde onderbouwing. De uitsplitsing in VTW-107 is gelijk qua opzet als die in VTW-068 en VTW-085.</t>
  </si>
  <si>
    <t>In Hazerswoude Rijndijk zijn door Van Gelder nieuwe laagspanningskabels aangelegd. Het overzetten van de huisaansluitingen op deze nieuwe kabel zat aanvankelijk niet in de scope. Dit is middels VTW-060 door Van Gelder toegevoegd aan de scope. Echter, omdat de afhandeling van de VTW twee maanden heeft geduurd (in oktober 2017 gemeld, 13-3-2018 ingediend door ON ingediend (zou ZWOG worden), 11-5-2018 geaccepteerd), is de uitvoering hiervan inefficiënt verlopen. Hieraan gekoppeld is de discussie over kerntaken/niet-kerntaken. WV-er Hennie Wagemans gaf aan de netmoffen niet te (laten) monteren. Dit zat echter niet in de originele scope van het werk voor Van Gelder. In ZWOG-014 (eerste versie ontvangen op 13-04, juiste versie ontvangen op 20-06) is opgenomen dat dit door Van Gelder uitgevoerd mag worden. Omdat de scope lange tijd niet duidelijk was, zijn in de tussentijd de monteurs verschillende keren ingepland en weer uit de planning gehaald, wat stagnatiekosten tot gevolg heeft gehad. Doordat de scopewijzigingen vertraging opliepen konden de huisaansluitingen niet overgezet worden op het moment dat de werkgaten nog open waren. Deze zijn vanwege de toegankelijkheid en veiligheid van de omgeving afgedicht en op een later moment opnieuw opengegraven. Uiteindelijk zijn de werkzaamheden voor de voortgang alsnog uitgevoerd voordat de scopewijzigingen formeel zijn goedgekeurd. Kosten voor het opnieuw opengraven en de stagnatiekosten vloeien zodoende direct voort uit een onduidelijke scope en zijn daarom voor OG.</t>
  </si>
  <si>
    <t>In Woubrugge wordt nieuwe ruimte Bateweg 74 geplaatst. WV-er Bob de Kan heeft Van Gelder opgedragen om tijdelijke maatregelen te nemen om bedrijfszekerheid te garanderen. Om het laagspanningsrek tijdelijk te voeden dienen er uit de oude ruimte (Sportpark) koppelkabels op het LS-rek gemonteerd te worden. Zodoende wordt de levering naar het achterliggende LS-net niet onderbroken. Montage van de koppelkabels in de nieuwe ruimte kan door Van Gelder gedaan worden, montage in de oude ruimte dient Netcare te doen. Deze tijdelijke kabels dienen tevens een kabelnummer te krijgen. Aangezien deze werkzaamheden volgen op de werkwijze van Netcare en opgedragen wordt door de WV-er (er zijn andere oplossingen mogelijk) zijn de kosten voor rekening van opdrachtgever.</t>
  </si>
  <si>
    <t>In Hazerswoude-Dorp wordt ruimte Ferdinand Bolstraat (2 000 862) vervangen door een nieuw station. Om deze ruimte aan te sluiten bleek het hanteren van het huidige kabeltracé niet mogelijk omdat er geen ZRO gevestigd kan worden. De enige andere mogelijkheid vereist dat er struiken en enkele bomen verwijderd worden. Daarnaast dient er een hekwerk (10-15m) verwijderd te worden. Zie ook bijlage SP170002-TEK-017-162466 Locatie VTW-119. Deze werkzaamheden zijn niet in de standaard meterprijs opgenomen en daarom voor rekening van OG. Indien het hekwerk niet van voldoende kwaliteit is om terug te plaatsen wordt het nieuwe hekwerk door de gemeente Alphen aan den Rijn vergoed.</t>
  </si>
  <si>
    <t>Bovenstaande documenten zijn middels ZWOG-007 opgenomen in het UO. In de praktijk blijkt echter dat deze documenten het opstellen van het UO vertragen. Reden hiervoor is dat deze documenten door werkvoorbereiding worden opgesteld en hier veel praktijkafstemming voor plaats moet vinden. Door werkvoorbereiding te scheiden van engineering kan het proces soepeler verlopen. In de praktijk betekent dit dat de volgende documenten niet in de nog op te stellen UO’s opgenomen worden: - Addendum op het VGM-plan - Werkplan - Uitvoeringsplanning - Keuringsplan Appendix 4.5 – Format verzoek tot wijziging Pagina 2 van 2 - Lijst LD- en LS-onderbrekingen De volgende documenten worden tijdens werkvoorbereidingsfase ter acceptatie aangeboden: - Addendum op het VGM-plan - Keuringsplan Het werkplan wordt opgesteld door de WV-er van Liander, onderdeel hiervan is de lijst met LD- en LSonderbrekingen. Derhalve wordt deze niet meer ingediend door Opdrachtnemer. De uitvoeringsplanning wordt in het VO (ontwerpnota) opgesteld en ter toetsing aangeboden. Deze wordt in de werkvoorbereidingsfase geactualiseerd en niet nogmaals aangeboden aan Opdrachtgever.</t>
  </si>
  <si>
    <t>Gemeente Haarlem eist aanvullende verkeersmaatregelen in verband met de drukke omgeving. Dit is niet in de vergunningsaanvraag benoemd. De maatregelen betreffen inzet van verkeersregelaars en extra afzettingen. Het betreft de wegen Oudeweg, Busweg, Bohnweg en A. Hofmanweg. Aangezien deze verkeersmaatregelen afwijken van de standaard CROW 96b en voortkomen uit eisen van bevoegd gezag zijn de kosten voor deze verkeersmaatregelen voor OG.</t>
  </si>
  <si>
    <t>Op de hoek van de Hulswitweg en de Conradweg wordt een nieuw te leggen kabel verbonden met een bestaande kabel. De bestaande kabel ligt echter op een andere plek dan op de KLIC en de gegevens uit Webgis is aangegeven. Om de mof op de huidige locatie te realiseren zou de aangrenzende carwash meerdere dagen onbereikbaar zijn. Dit brengt vertraging en hogere kosten met zich mee. Een alternatief is het verplaatsen van de moflocatie naar de andere zijde van de hoek. Hiervoor hoeft de uitrit van de carwash niet geblokkeerd te worden. Dit alternatief is reeds door Ruud Wit akkoord bevonden (15-08- 2018). Omdat dit tracé vol ligt met kabels, leidingen en boomwortels, kan dit niet op reguliere wijze worden afgegraven. Om geen schade te veroorzaken wordt er een zuigwagen ingezet. Omdat de inzet van dit materieel het gevolg is van onjuiste gegevens (onverwachte situatie in de ondergrond), zijn de kosten hiervan voor OG.</t>
  </si>
  <si>
    <t>René Koot heeft van Gelder verzocht om Netcare te assisteren bij de werkzaamheden in Haarlem voor een duur van twee weken (zie papertrail in bijlage). Aangezien werkzaamheden door Netcare normaliter enkel gecoördineerd worden door Van Gelder betreft dit een uitbreiding op de scope. Assistentie was gevraagd vanaf 21-8-2018. Echter kwam de montageploeg van Netcare die dag niet opdagen (zonder aankondiging). In het VTW-bedrag is daarom ook een dag stagnatie opgenomen. Dit brengt het totaal op 11 dagen ondersteuning.</t>
  </si>
  <si>
    <t>Het is voor ON niet mogelijk om de bestaande MS-kabel te verwijderen tijdens de werkzaamheden ten behoeve van het aanbrengen van de nieuwe kabel. Tijdens de aanleg van de nieuwe verbinding kan de oude kabel niet vrijgeschakeld worden. Dit houdt in dat het nieuwe tracé op minimaal 60 cm van de oude kabel ligt i.v.m. veiligheid. Na indienstneming van de nieuwe verbinding moet de oude kabel separaat gerooid worden. De betreffende gemeente heeft daarnaast aangegeven dat de bestaande kabels gerooid dienen te worden.</t>
  </si>
  <si>
    <t>ON heeft voor case 162535 een quickscan uitgevoerd, op basis van deze uitkomst is er een locatie specifiek onderzoek uitgevoerd. Op basis van dit onderzoek is het verdachte gebied aanzienlijk gereduceerd. De uitkomst van het onderzoek is de aanleiding geweest om enkele boorplannen te herzien. Boring CB13 doorsnijdt ter hoogte van het in/uittredepunt een zone verdacht op de mogelijke aanwezigheid van afwerpmunitie. Deze zone dient een detectieonderzoek onderworpen te worden zodat de boorwerkzaamheden zonder verhoogd NGE risico uitgevoerd kunnen worden.</t>
  </si>
  <si>
    <t>Annex III en Annex IV Naam, nr. werkpakket: UO staat zowel in Annex IV ter toetsing als in Annex III ter acceptatie vermeldt.</t>
  </si>
  <si>
    <t>Naam, nr. werkpakket : Annex III, toevoeging acceptatie van het VGMplan</t>
  </si>
  <si>
    <t xml:space="preserve">De scope van het contract wijzigt. 
Er zijn een aantal formulieren van toepassing op het werk, voorbeelden zie bijlage
Deze dienen te worden toegepast en ingevuld door ON en aan OG te worden opgeleverd.
Per case (zie voorbeelden in de bijlagen bij deze zwog011)
1. Straatwerkbon 
2. Vervuilde grond tool
3. Beproevings formulier OWTS (Fingerprint meeting)
4. Witte bordje formulier LS
5. Kostenopgave:
- opgave van legeskosten vergunningverlener;
- ZRO per particulier 
Algemeen
• Toepassen Criteria plan/werktekening
• Op de content server in de werkmap GV/RN dient een Inhoudsopgave te worden toe gepast </t>
  </si>
  <si>
    <t>Schagen</t>
  </si>
  <si>
    <t>D&amp;C R&amp;N 2017 NOORD</t>
  </si>
  <si>
    <t>Bestaande kabel moet in 1 arbeidsgang worden verwijderd met de nieuwe te leggen kabel, maar dit is niet mogelijk. Bestaande kabel wordt pas verwijderd als nieuwe kabel in bedrijf is. Daarnaast ligt bestaande kabel niet altijd in zelfde sleuf als nieuw te lggen kabel, waardoor er tweemaal een sleuf gegraven moet worden. Gemeente Den Helder wil dat alle BB kabels worden uitgenomen.</t>
  </si>
  <si>
    <t>Bestaande kabel moet in 1 arbeidsgang worden verwijderd met de nieuwe te leggen kabel, maar dit is niet mogelijk. Bestaande kabel wordt pas verwijderd als nieuwe kabel in bedrijf is. Daarnaast ligt bestaande kabel niet altijd in zelfde sleuf als nieuw te lggen kabel, waardoor er tweemaal een sleuf gegraven moet worden. Gemeente Bergen wil dat alle BB kabels worden uitgenomen.</t>
  </si>
  <si>
    <t>Bergen</t>
  </si>
  <si>
    <t>Den Helder</t>
  </si>
  <si>
    <t>Heerhugowaard</t>
  </si>
  <si>
    <t>In verband met veiligheid zal er bij het graven van proefsleuven aanvullende verkeersmaatregelen getroffen worden.</t>
  </si>
  <si>
    <t>Zaandam</t>
  </si>
  <si>
    <t>In het Plan van Aanpak (EMV) is er beloofd binnen een week na gunning de CV's van het schaduwteam aan te leveren. Hieraan is niet voldaan. De CV's zullen ook niet worden aangeleverd.</t>
  </si>
  <si>
    <t>In het Plan van Aanpak (EMV) is er beloofd gedurende het hele contract met een vast teambezetting te werken. Hieraan is niet voldaan.</t>
  </si>
  <si>
    <t>De WBS bevat alleen case nummers van de OG en de ON, maar omwille van de grootte van de WBS is de case beschrijving achterwege gelaten.</t>
  </si>
  <si>
    <t>In afwijking van de desbetreffende EMVI eis worden de leden van het schaduwteam niet binnen 1 dag na het uitvallen van de oorspronkelijke functionaris ingezet maar na 1 week.</t>
  </si>
  <si>
    <t>Alkmaar</t>
  </si>
  <si>
    <t>Den Oever</t>
  </si>
  <si>
    <t>De contractuele oplevermijlpaal van 01-09-2017 is niet gehaald. Een haalbare 'mijlpaal Technisch Gereed' wordt vastgesteld op 11-05-2018. Voor een onderbouwing van deze datum, wordt verwezen naar de bijgevoegde uitsnede van de planning. 1) Uitloop engineering door onvoldoende helderheid in besluitprocedure ON/ OG.
2) Gemeente Alkmaar stelt aanvullende eisen aan het optimale tracé.</t>
  </si>
  <si>
    <t>De contractuele oplevermijlpaal van 08-09-2017 is niet gehaald. Een haalbare 'mijlpaal Technisch Gereed' wordt vastgesteld op 18-04-2018. Voor een onderbouwing van deze datum, wordt verwezen naar de bijgevoegde uitsnede van de planning. 1) Uitloop engineering door onvoldoende helderheid in besluitprocedure ON/ OG.</t>
  </si>
  <si>
    <t>Hippolytushoef</t>
  </si>
  <si>
    <t>De contractuele oplevermijlpaal van 01-09-2017 wordt niet gehaald. De nieuwe 'mijlpaal Technisch Gereed' zal worden vastgesteld op 28-02-2018. Voor een onderbouwing van deze datum, wordt verwezen naar de bijgevoegde uitsnede van de planning. Uitloop engineering door onvoldoende helderheid in besluitprocedure ON/ OG.</t>
  </si>
  <si>
    <t>Wijdenes</t>
  </si>
  <si>
    <t>Breezand</t>
  </si>
  <si>
    <t xml:space="preserve">Castricum </t>
  </si>
  <si>
    <t>Langedijk</t>
  </si>
  <si>
    <t>Krommenie</t>
  </si>
  <si>
    <t>Uitgeest</t>
  </si>
  <si>
    <t>AFW-014 Topo is niet toereikend voor het tracé, 2x extra aangevraagd maar helaas niet niet ontvangen.</t>
  </si>
  <si>
    <t>AFW-007 Ondergrond vanuit Liander is nog steeds niet compleet (behandeld als issue)</t>
  </si>
  <si>
    <t>VTW-001 (n.a.v. AFW-006): De te vervangen ruimte is door ISMR reeds vervangen en tevens is er al 500 meter van de geplande route aangelegd waardoor de ON niet meer aan moet sluiten in de ruimte maar op een eindmof in het tracé</t>
  </si>
  <si>
    <t>AFW-028/NWOG-003 Het oud behuizingsnummer is: 3 022 086, adres Lagedykerweg 2. Het nieuwe behuizingsnummer is: 9 015 946, adres Lagerdijkerweg to 23. De Web-gis omgeving is getoetst op het behuizingsnummer in de AM-Opdracht. AFK-029/VTW-012 Na technisch overleg met de Uitvoerder / WV-er van Alliander (Marcel v/d Waal) is er aangegeven dat bij de MSR-ruimte "Burg. van Doornstraat" de invoer van de bestaande MS-kabel sectie nr 2102010 ook vervangen dienst te worden door single Feed kabels (3x1x240 AL).</t>
  </si>
  <si>
    <t>AFW026/ NWOG-005 Verwijderen oude kabel</t>
  </si>
  <si>
    <t>AFW-024/VTW-010 Gedeelte van opdracht is al uitgevoerd: station Middenweg 1 (4445) wordt al vervangen door I-Netten en komt links te liggen van de orginele MSR waardoor het beoogde tracé veranderd moet worden. AFW-025/VTW-011 I.v.m. een MS soring is een bestaande MS aftakmof reeds uitgenomen en is de situatie ter plekke anders dan de situatie die beschreven staat in de opdracht. Op basis van de nieuwe situatie wordt het ontwerp van het tracé langer.</t>
  </si>
  <si>
    <t>AFW-005 In de AM opdracht staat vermeld: Indien mogelijk en indien aanwezig door één van de bestaande mantelbuizen van de waterkruising gelegd te worden. Echter na contact met Dhr. Ane de Jong (Engineer Liander) blijkt dat er met een andere Case al gebruikt wordt gemaakt van deze vrij buis. In de AM opdracht is vermeld dat het station aan de Gouwweg volledig vervangen dient te worden. Nieuwe locatie overeen gekomen met het HHNK, echter dienen hiervoor aan de andere kabel in het bestaande station omgelegd te worden naar het nieuwe station. Zoals in de vorige afwijking al aangegeven speelt hier nog een Case van Liander. Deze heb ik geïnformeerd over de werkzaamheden.</t>
  </si>
  <si>
    <t xml:space="preserve">AFW-022 Na overleg met I-netten blijkt dat zij de installatie Pr Irenestraat reeds hebben omgebouwd. Naar alle waarschijnlijkheid is de rozelaan ook al omgebouwd. </t>
  </si>
  <si>
    <t>Hoorn</t>
  </si>
  <si>
    <t>NWOG-006 Case 156830, Er dient een nieuwe verbinding (3x240AI XLPE, 20kV kabel) van circa 2.000m te worden gelegd vanaf OS Hoorn Holenweg, veld 156 richting AVP Diepenbrockhof 64 (3 011 347) Omschrijving nieuwe document(en) inhoud. AVP Diepenbrockhof 64 wordt vervangen door AVP Dubloem 89 (3 000849) zie case 152495 I-netten.</t>
  </si>
  <si>
    <t>Gezien de grote kans op verontreiniging in het gebied zijn hier geen proefsleuven gemaakt zonder Bodemdesk vanuit Liander (andere zijn i.o. met Liander wel gemaakt) gezien er nog steeds geen duidelijkheid is over het aanvragen van bodemdesk (Liander zelf gaat dit niet doen en wij kunnen niet op het Liander domein om dit aan te vragen) kunnen hier dus nog geen proefsleuven gemaakt worden en kan het ontwerp niet afgemaakt worden.</t>
  </si>
  <si>
    <t>NED: VO moet worden aangepast. Kan pas na formele opdrachtverduidelijking door Liander (het is niet duidelijk wat hier nu exact moet worden 'opgeleverd'). Bij geen antwoord: Stam-NED bepalen beste oplossing en indienen die in (speelde ten minste 2 maanden).</t>
  </si>
  <si>
    <t>De IMSR ruimte van de fabrieksgracht wordt omgebouwd en de verbinding naar de vismarkt wordt hierdoor niet herplaatst. Vanuit Liander engineer E. Emanuel te horen gekregen, heb om verdere info gevraagd bij zowel hem als bij Evert-Jan dus wordt vervolgd.</t>
  </si>
  <si>
    <t>AFW-037/VTW-014 Bestaande kabel moet in 1 arbeidsgang worden verwijderd met de nieuwe te leggen kabel. Dit kan niet. Bestaande kabel word pas verwijderd als nieuwe kabel in bedrijf is, sleuf blijft niet open, dus 2x Sleuf graven. Tevens ligt bestaande kabel niet altijd in zelfde sleuf als nieuw te leggen kabel.</t>
  </si>
  <si>
    <t>Omdat er de stoep langs de Koningsstraat grotendeels van de particulieren is, is er gekozen voor een tracé in de weg. Hier is de gemeente mee akkoord mag gaf aan er ligt ook een gasbuis vervang die ook meteen. Liander heeft in hun mail van 11-07-2017 aangegeven dat ze deze lieven niet vervangen 1.v.m. de kosten om de transportleiding in bedrijf te houden. wordt nu gekeken met de gemeente naar een alternatief.</t>
  </si>
  <si>
    <t>NED VO moet worden aangepast. Kan pas na formele opdrachtverduidelijking (volletjesschema mog 4/5) door Liander (speelt sinds eind juni).</t>
  </si>
  <si>
    <t>NED VO moet worden aangepast. Kan pas na formele opdrachtverduidelijking door Liander (tekening Kopermolenstraat / bolletjesschema Treilerstraat) (speelde ten minste 2 maanden)</t>
  </si>
  <si>
    <t>ZRO van toepassing.</t>
  </si>
  <si>
    <t>Gedeelte van opdracht is al uitgevoerd door OG: station Middenweg 1 (4445) is al vervangen door I-Netten op een andere positie. In de AM opdracht is het vervangen van het station een taak van Stam &amp; Co. Op verzoek van OG betreft dit een aanpassing van AFW-024 naar VTW-010. Eerdere versie ingediend op 1-11-2017 is aangepast met deze nieuwe versie omdat de vertraging (2 weken, Het opnieuw coördineren van de gewijzigde opdracht en de afstemming met I-Netten) is opgenomen in de nieuwe planning.</t>
  </si>
  <si>
    <t>i.v.m. een recente MS storing is een bestaande MS aftakmof reeds uitgenomen en is de situatie ter plekke anders dan de situatie die beschreven staat in de opdracht. Op basis van de nieuwe situatie wordt het ontwerp van het tracé langer.</t>
  </si>
  <si>
    <t>Na technisch overleg met de Uitvoerder / WV-er van Alliander (Marcel v/d Waal) is er aangegeven dat bij de MSR-ruimte "Brug. Van Doornstraat" de invoer van de bestaande MS-kabel sectie nr. 2102010 ook vervangen dient te worden door single Feed kabels (3x1x240 AL).</t>
  </si>
  <si>
    <t>De AM-opdracht wijzigt op de volgende punten: - Rekening houdend met de inhoud van bestaande zinker (zie bijlage voor mail Gerard) en de 2 reserve-buizen is er in overleg met Liander besloten om in een nieuwe boring 7 buizen aan te brengen i.p.v. eerdergenoemde 6. - Liander geeft aan dat de reservebuizen O200 dienen te zijn, i.p.v. de standaard O160. - Drie extra kabels dienen meegenomen te worden (selectienummers: 2153687, 2153686, 2151143)</t>
  </si>
  <si>
    <t xml:space="preserve">In de AM opdracht staat vermeld dat de huidige installatie van station Elfstraat (3 011 803) vervangen dient te worden voor een magnefix MD4 KKT installatie. Bij navraag blijkt deze al vervangen te zijn. </t>
  </si>
  <si>
    <t>RWS heeft als eis gesteld dat er een monitoringsplan bij de boringen gemaakt moet worden (nulmeting en controlemeting). De eis werd gesteld nadat de vergunningsaanvraag verstuurd was. Het monitoringsplan is vervolgens opgevraagd bij de onderaannemer en verstuurd naar RWS.</t>
  </si>
  <si>
    <t>Wijdewormer</t>
  </si>
  <si>
    <t>Deze case staat tot 2018 on hold i.v.m. met dijkverzwaring nabij de Oosterdwarsweg van Hoogheemraadschal Hollands Noorderkwartier (HHNK).</t>
  </si>
  <si>
    <t>Ten gevolge van een storing heeft de OG mondeling een verzoek gedaan om een deel van het tracé vervroegd uit te voeren in week 39.</t>
  </si>
  <si>
    <t>Het testplan, bedieningsplan, onderhoudsplan en opleverplan zullen in de desbetreffende UO's worden aangeleverd i.p.v. de VO's.</t>
  </si>
  <si>
    <t>Voor deze case is een ZRO nodig vanwege aanvullende eisen vanuit HHNK. Dit is reeds op 26-06 middels een afwijkingenformulier (AFW-012) kenbaar gemaakt aan OG. OG reageerde op 28-06 door de afwijking niet te accepteren met als reden dat genoemde afwijking onderdeel is van het VO en dat dit in de ontwerpnota's moet worden toegelicht. Tijdens het Voortgangsoverleg van 22-08-2017 gaf opdrachtgever echter aan dat ZRO's niet zonder medeweten van de OG mogen worden aangegaan. Ondanks dat de OG hier informeel in is gehoord, heeft Stam&amp;Co conform eis vs1 2.5 vooraf inderdaad geen formele overeenstemming bereikt met de Technisch Manager van Liander.</t>
  </si>
  <si>
    <t>Vanuit VS is dekking gevraagd op zuivere vermogensschade en ON wenst deze specifieke clausule te laten vervallen. In AVB verzekering van ON is de “ zuivere vermogensschade niet gedekt (Art. 12.8.2). Navraag leert dat een dergelijke situatie zich bijvoorbeeld voordoet bij grote engineeringswerken, denk aan instorting van een brug door ontwerpfouten, ontploffing in een raffinaderij e.d. Onze eigen CAR en AVB verzekering zijn de uitgebreide Bouwend Nederland polissen afgesloten via Meeus. Daaroverheen vallen wij binnen Alliander voor verzekeringsissue’s onder een Alliander paraplu. Mocht zich op verzekeringsniveau iets voordoen wat niet onder onze eigen CAR of AVB valt dan loopt op de achtergrond de Alliander verzekering mee. Op Alliander niveau is de aansprakelijkheid voor zuivere vermogensschade zoals boven bedoeld echter ook niet verzekerd, met 1 specifieke uitzondering: Liandon heeft een aparte polis specifiek voor het ontwerp van Hoogspanningsnetten voor Tennet. Dit betreft echter ontwerp van scratch af aan. Voor de eigen “normale” design en construct werkzaamheden is op Alliander niveau bovengenoemde aansprakelijk niet in een polis opgenomen. Voor het D&amp;C project zijn de ontwerp en design werkzaamheden hier niet mee te vergelijken. De kabels en overig materiaal zijn voorgeschreven en risico’s voor fouten in het ontwerp als gevolg van de invloed van werkzaamheden m.b.t. het ontwerp en engineering met gevolgen als boven genoemd lijkt hypothetisch. Daar komt bij dat dit een zeer dure specifieke verzekering is.</t>
  </si>
  <si>
    <t>OG levert de WEBGIS niet conform VS2 appendix 4.11. De aangevraagde coördinaten komen niet overeen met hetgeen geleverd wordt. Omdat het bij andere cases ook niet conform de procedure was en nu opnieuw optreedt is een preventieve maatregel nodig.</t>
  </si>
  <si>
    <t>Tijdens de aanleg is de kabel in de bocht niet gelegd boven de minimale buigstraal. De voorgeschreven norm is 115 centimeter, werkelijke situatie is 96 centimeter.</t>
  </si>
  <si>
    <t>ZRO aanvragen en begeleiding aanvullend op standaard coördinatie: ZRO fase 1 "Maars" ANA K743/740/743; ZRO fase 2 "Peter Klaas Keppel"; ZRO fase 2 "Mark de Goede" ANA K6443; ZRO fase 2 "Maars".</t>
  </si>
  <si>
    <t>Ten gevolge van een spanningsstoring te Middenweg Breezand heeft Liander besloten om een gedeelte van het D&amp;C project conform UAV-gs vervroegd uit te laten voeren. Daar het uitvoeringsontwerp nog niet geaccepteerd was door Liander, had het project nog niet uitgevoerd mogen worden.</t>
  </si>
  <si>
    <t>Tijdens het Technisch overleg dd 24-10-2017 is gebleken dat de aarding van de objecten niet is meegenomen in de contractering. Hiervoor dient een wijziging te worden opgesteld.</t>
  </si>
  <si>
    <t>Bij de Lonjeweg is de scope van de opdracht voor een tweede keer gewijzigd (zie VTW-001 voor de eerste scopewijziging). Het betreft een reeds aangelegde kabel van +/- 845 meter door een gerelateerde case (c162538)</t>
  </si>
  <si>
    <t>De gemeente Alkmaar verbiedt alle alternatieve tracés. Alleen het stadsverwarmingstracé van de huisvuilcentrale mag worden gevolgd. De mijnpaal technisch gereed verschuift verder naar achteren.</t>
  </si>
  <si>
    <t>Sinds de start van het project heeft ON een organigram gecommuniceerd waarin de rollen Projectmanager en Contractmanager waren gecombineerd. In het verlengde van het integrale verbeterplan wordt deze invulling tijdelijk veranderd.</t>
  </si>
  <si>
    <t>In samenspraak tussen OG en ON is er besloten het voortgangsoverleg van 12 december 2017 te laten vervallen. Dit in verband met de project follow-up welke op de oorspronkelijke datum van het voorgangsoverleg van december is gepland. Met het vervallen van het voorgangsoverleg, komt ook het delen van het voorgangsrapportage van december te vervallen.</t>
  </si>
  <si>
    <t xml:space="preserve">Verzoek wijziging OG is op 24-4-2018 tijdend directie-overleg ingetrokken vanwege niet bereieken van beoogd voordeel. Kosten voorbereiding en onderzoek zullen worden gehonoreerd. </t>
  </si>
  <si>
    <t>Voor c143413 wordt verwezen in de AM-opdracht naar een gerelateerde case 134515 (Visweg 50 te Limmem). In deze case is een SPK opgelost door het bijplaatsen van de MSR-ruimte Westerweg 37 NB (9 008 119). Deze informatie is uit het laatste MS-schema (d.d. 24-7-2017) naar voren gekomen. Ook is de rivisie hiervan verwerkt en ligt er een eindmof (MS) ter hoogte van Kapelwegnr.48. In de AM-opdracht van de case 143413 wordt hier echter niets over benoemd. In plaats van een directe verbinding aante leggen tussen de Duinweg en de Kapelweg, zal nu de Duinweg ingekoppeld moeten worden op de Westerweg 37 NB. Hiermee wijzigt de AM-opdracht.</t>
  </si>
  <si>
    <t xml:space="preserve">Calamiteiten en incidenten </t>
  </si>
  <si>
    <t>Vanuit VS2 H4.3 ligt er een verplichting van de OG om een calamiteitenprotocol te leveren. Op 18-09-2017 heeft de OG tekstueel in een e-mail het calamiteitenprotocol met ON gecommuniceerd. Echter, in punt 24 van de Nota van Inlichtingen geeft de OG aan dat de ON zich aan de eigen calamiteitenprotocol moet houden en dat de OG een kopie van de calamiteitenprocedure van de ON wenst. ON wil middels deze VTW vastleggen dat het eiden calamiteitenprotocol gevolgd zal worden. In het calamiteiteprotocol zal de informatie welke door de OG via mail een mail op 18-09-2017 kenbaar zijn gemaakt, verwerkt worden.</t>
  </si>
  <si>
    <t>Voor case 1775303/c162539 is een ZRO aangevraagd waarbij Stam&amp;Co (een deel van) de aanvraan van de ZRO heeft bewerkstelligd en aanvullende werkzaamheden verricht buiten de regulieren corodinatie om.</t>
  </si>
  <si>
    <t>Voor deze case is een ZRO (Polderweg 1 van 2) aangevraagd waarbij Stam&amp;Co (een deel van) de aanvraag van de ZRO heeft bewerkstelligd en aanvullende werkzaamheden verricht buiten de reguliere corodinatie om.</t>
  </si>
  <si>
    <t>Voor deze case is een ZRO (Polderweg 2 van 2) aangevraagd waarbij Stam&amp;Co (een deel van) de aanvraag van de ZRO heeft bewerkstelligd en aanvullende werkzaamheden verricht buiten de reguliere corodinatie om.</t>
  </si>
  <si>
    <t>Voor deze case is een ZRO aangevraagd waarbij Stam&amp;Co (een deel van) de aanvraag van de ZRO heeft bewerkstelligd en aanvullende werkzaamheden verricht buiten de reguliere corodinatie om.</t>
  </si>
  <si>
    <t>Bestaande kabel moet in 1 arbeidsgang worden verwijderd met de nieuwe te leggen kabel, maar dit is niet mogelijk. Bestaande kabel wordt pas verwijderd als nieuwe kabel in bedrijf is. Daarnaast ligt bestaande kabel niet altijd in zelfde sleuf als nieuw te leggen kabel, waardoor er tweemaal een sleuf gegraven moet worden. De gemeente wil dat ongebruikte kabels worden uitgenomen.</t>
  </si>
  <si>
    <t>KPI's zijn aangepast c.q. vervallen. De volgende KPI's worden gehanteerd en liggen in lijn met PMP 6.0. KPI 1: 90% VO gereed volgens planning; KPI 2: 90% UO gereed volgens planning; KPI 3: 90% Technisch Gereed volgens planning.</t>
  </si>
  <si>
    <t>Op hoofdlijnen is een nieuwe rapportage afgestemd tussen OG en ON tijdens het externe projectbeheersingsoverleg van 16-05-2018. Template is door OG ontwikkeld en in de praktijk werkt het naar tevredenheid. De rapportage wordt echter niet voorgeschreven door OG en om conform contract te werken stelt opdrachtnemer een VTW op. Indien de VTW wordt geaccepteerd zal deze rapportage onderdeel worden van de nieuwe werkwijze. Indien niet dan blijven we bij de bestaande werkwijze.</t>
  </si>
  <si>
    <t>ZRO Aanvragen en begeleiding aanvullend op standaard coördinatie: ZRO fase 1 Lambert Kaper E30; ZRO B3663; ZRO fase 2 St Weeshuis E52/E60; ZRO fase 2 Cornelis Wempe E56/57; ZRO fase 2 Doopgezinde E59; ZRO fase 2 Douwe de Haan E152.</t>
  </si>
  <si>
    <t>Voor case 156829/1775312 is een ZRO aangevraagd waarbij Stam&amp;Co (een deel van) de aanvraag heeft bewerkstelligd: CRO B1513; ZRO Langewijk K88+K90 dhr K Blom.</t>
  </si>
  <si>
    <t>Voor case 160518/1775322 is een ZRO aangevraagd waarbij Stam&amp;Co (een deel van) de aanvraag heeft bewerkstelligd: ZRO Bakkhe Vastgoed Uitgeest HA 1128, Heemskerk F304</t>
  </si>
  <si>
    <t>Voor case 1775314/c160308 is een ZRO aangevraagd waarbij Stam&amp;Co (een deel van) de aanvraag heeft bewerkstelligd: ZRO N4249 / Gemeente met erfpacht en opstal; ZRO N5447; ZRO Den Helder N5170 "Dork Jan Peeters".</t>
  </si>
  <si>
    <t>Werkzaamheden tv realisatie ZRO aanvullend op algemene coördinatie: ZRO LMN C2047 "Hendrikus Verver; ZRO LMN C3778 "Zonneveld"; ZRO LMN C2555 "Nelson But"</t>
  </si>
  <si>
    <t>Ondanks het goedgekeurde verkeersplan en omleidingsroute wilde Marcel Klokgieters van gemeente Hollands kroon toch twee verkeersregelaars erbij. ON heeft hierop geantwoord dat het niet noodzakelijk is i.v.m. een omleidingsroute die hier geldt. De gemeente eist toch de verkeersregelaar en ON brengt dit als zodanig in uitvoering.</t>
  </si>
  <si>
    <t>E-mail van Soline de Jong op 3 augustus 2018: "1775302/c162536 Havenweg Den Oever - Niet geaccepteerd, echter start uitvoering mag.". Dit is de enige case waarvoor de voorbereiding kan beginnen. De reden waarom er nog niet geaccepteerd staat, is dat we nog geen nieuwe begroting hebben gezien. In de mail van Ardy, gaf ze aan dat de bedragen niet kloppen. Opdrachtgever ziet graag een nieuwe versie tegemoet voordat we de case formeel kunnen goedkeuren."</t>
  </si>
  <si>
    <t>??</t>
  </si>
  <si>
    <t>Voor het nieuw te plaatsen MS aftakstation is een houten damwand nodig. Deze houten damwand is nodig omdat zo voldoende extra grond in de berm, openbare grond, te plaatsen. Deze extra grond is nodig omdat er te weinig ruimte is in de berm en om nieuwe MS aftakstation te stabiliseren. Een alternatieve locatie voor het plaatsen van nieuw MS station is niet mogelijk, alternatieve locaties is allemaal particulier terrein.</t>
  </si>
  <si>
    <t>Voor het aanleggen van de kabel langs een smalle weg en de realisatie van een fundering tbv een SA dient de weg te worden afgesloten en een omleiding te worden ingesteld. Hiervoor dient ook een verkeersplan te worden gemaakt en afstemming plaats te vinden met het bevoegd gezag.</t>
  </si>
  <si>
    <t>Web Gis klopt niet, Locatie Maars Keppel klopt niet met de werkelijkheid, Verschil van 8 meter.</t>
  </si>
  <si>
    <t>MS-Schema &amp; WebGis niet up-to-date, in tussentijd is er een Nieuwe MS Station Tussen geplaatst (Gemeenelandsweg 25 NB 9 018 458).</t>
  </si>
  <si>
    <t>Ligging: - ipv Z-tolerantie = 0,0 m wordt het: tolerantie wordt leggen op 0,80m tot -1,30m maaiveld, te verwerken op as built / rivisie, afstemming met TM Liander niet nodig. - ipv X,Y- tolerantie = 0,0 m wordt het: tolerantie tov x,y dat de kabel binnen 0,5 m van de x,y positie blijft, te verwerken op as built / rivisie, afstemming met TM Liander niet nodig. Afmetingen: - Tav de lasgaten geldt dat deze worden uitgevoerd zoals voorgeschreven, afwijkingen hierop is 0,0 m. Dit wordt: tolerantie hierop is dat het lasgat veilig en droog moet zijn, afmeting afhankelijk van fysieke beperkingen. Dit wel vastleggen, afmeting met TM Liander niet nodig.</t>
  </si>
  <si>
    <t>Bestaande kabel moet in 1 arbeidsgang worden verwijderd met de nieuwe te leggen kabel, maar dit is niet mogelijk. Bestaande kabel wordt pas verwijderd als nieuwe kabel in bedrijf is. Daarnaast ligt bestaande kabel niet altijd in zelfde sleuf als nieuw te leggen kabel, waardoor er tweemaal een sleuf gegraven moet worden.</t>
  </si>
  <si>
    <t xml:space="preserve">Per fase dient een verkeersplan te worden gemaakt en afstemming plaats te vinden met het bevoegd gezag. Tevens zijn bijzondere aanvullende verkeersvoorzieningen vereist om de veiligheid te waarborgen zoals o.a. VRI en verkeersregelaars. Een deel van de route wordt gemaakt in een straat met eenrichtingsverkeer met veel aangelegen woningen. Dit vraagt dagelijks intensieve maatregelen. </t>
  </si>
  <si>
    <t>Per fase dient een verkeersplan te worden gemaakt en afstemming plaats te vinden met het bevoegd gezag. Tevens zijn de bijzondere aanvullende verkeersvoorzieningen die hierbij benodigd zijn hierna gespecificeerd. Reguliere verkeersvoorzieningen conform CROW-96b zoals standaard beleidebakens, baakvoeten, standaard verkeersborden, pijlborden, buispalen en grondpotten zijn uitgesloten in deze aanbieding en worden geacht te zijn inbegrepen in het werk.</t>
  </si>
  <si>
    <t>In verband met de wijziging in regelgeving. Dit betreft vervanging per 01-01-2019 van de CROW132 naar De Crow-publicatie 400, "Werken in en met verontreinigde bodem"</t>
  </si>
  <si>
    <t>Hetontwerp i.v.m. gebreken opgeleverde tekeningen</t>
  </si>
  <si>
    <t>Moeizame afstemming werkverantwoordelijken Netcare</t>
  </si>
  <si>
    <t>WV'ers geven ad hoc aanwijzingen m.b.t. het wel of niet plaatsen van singels</t>
  </si>
  <si>
    <t>De bestelde sokkel voor de magnefix (artikelnummer 20011137, Frame staand v Magnefix MD4 KKK), een door opdrachtgever beschikbaar gestelde goed, past niet. Het frame van de magnefix past niet op de sokkel. Daarom is i.o.m. WV'er Arjan v/d Laan twee metalen passtrippen toegepast om ervoor te zorgen dat de magnefix wel past.</t>
  </si>
  <si>
    <t>Er kan geen persing gemaakt worden. Daarom moet er een boogzinker worden uitgevoerd. Het betreft persing bij de kuising van Wieringerrandweg en Klievenweg. Dit komt door veel puin in het tracé. Er is op deze locatie geen proefsleurf geweest. Daarbij is er ook een te hoge grondwaterstand geconstateerd. Door deze onvoorziene omstandigheden is het redelijk te stellen dat er een boogzinker heeft moeten plaats vinden.</t>
  </si>
  <si>
    <t xml:space="preserve">Gezien de lange doorlooptijd van het werk, verzoek om per case tussentijds facturering overeen te komen. </t>
  </si>
  <si>
    <t>Verplaatsing van MS station OVERTOOM 30 (3 021 401) (6608). Verplaatsing is vanuit de huidige locatie op de Overtoom 30F naar de iets verder gelegen dijk op de Westzanerdijk t.h.v. 478 te Zaandam. Evert-Jan heeft om deze verplaatsing gevraagd op 6 december 2018. Op het bevestigingsmailtje van vrijdag 7 december 2018 heeft Evert-Jan zijn goedkeuring gegeven.</t>
  </si>
  <si>
    <t xml:space="preserve">Rick Langedijk is per 17 december 2018 door de directie van Stam &amp; Co aangesteld als projectmanager (PM) en contractmanager (CM) voor het huidige D&amp;C R&amp;N Noord West project. </t>
  </si>
  <si>
    <t>"Concreet dienen de onstaande LS kabels vervangen te worden voor 4x150AL (zie tevens figuur 1): • Groep 570049
• Groep 570050
• Groep 570051
• Groep 570052
• Groep 570053
• Groep 570196" De wijziging betreft het vervallen van de LS kabel voor de laatste groep 570196</t>
  </si>
  <si>
    <t>Wijziging VSP Logistiek</t>
  </si>
  <si>
    <t xml:space="preserve">In de VSP dient de aannemer voor de gehele materiaalvoorziening gebruik te
maken van Liander Logistiek. Dit proces staat uitgebreid beschreven in
Appendix 4.7. Deze ZWOG dient ertoe om ON ook de materialen te laten
bestellen voor nevenaaniarners o.a. (Netcare). </t>
  </si>
  <si>
    <t>Bij sommige cases kunnen gaswerkzaamheden worden toegevoegd aan de scope. Bijgevoegd VS1 bevat de eisen waaraan die werkzaamheden dienen te voldoen met de bijbehorende N-bladen.</t>
  </si>
  <si>
    <t>De scope van het contract wijzigt. • Er zijn vier nieuwe projecten die we aan het contract willen toevoegen te weten: o Case 198543. Afstemming volgt via Technisch Manager. o Case 195259. Afstemming volgt via Technisch Manager. o Case 199305. Afstemming volgt via Technisch Manager. o Case 199159. Zie info in de bijlage. Eventuele afstemming graag met Technisch Manager.</t>
  </si>
  <si>
    <t>Wijziging van de periodiciteit van het aanleveren van de voortgangsrapportage, wijziging van VS2 artikel 2.2. proceseis 1: Vervalt: Proceseisen, Opstellen van voortgangsrapportages: De opdrachtnemer dient maandelijks een voortgangsrapportage op te stellen. De voortgangsrapportage dient 2 dagen voorafgaand aan het voortgangsoverleg, geactualiseerd te worden. Wordt: De opdrachtnemer dient maandelijks een voortgangsrapportage op te stellen over de afgelopen maand De voortgangsrapportage dient 3 dagen voorafgaand aan het voortgangsoverleg, geactualiseerd te worden en verstrekt aan de opdrachtgever.</t>
  </si>
  <si>
    <t>Omschrijving nieuwe document(en) inhoud: VS.2-2.5-002A: De wekzaamheden (engineering) worden door OG gedurende het proces als voorschot betaalbar gesteld wanneer hier gezamelijke overeenstemming over is bereikt." VS.2-2.5-002B: Na afronding van de werkzaamheden (construct, na definitieve oplevering (=DO) aan operationeel installatie verantwoordelijke (OIV-er van Liander) wordt per case door ON bij OG een prestatieverklaring aangevraagd."</t>
  </si>
  <si>
    <t>IN afwijking van eerdere afspraken inzake de wijze van communiceren en uitwisselen van documenten heeft OG besloten de documentenuitwisseling via het systeem “docstream” te laten verlopen</t>
  </si>
  <si>
    <t>Te wijzigen contractonderdeel: VS2 paragrafen 4.5, 4.6, 4.7 en 4.9 Huidige tekst/Broneisen: Paragraaf 4.5 “Kosten i.v.m. het detecteren van archeologische vondsten zijn voor rekening van de Opdrachtnemer.” Paragraaf 4.6 “De kosten voor het vooronderzoek worden separaat gefactureerd aan opdrachtgever. Kosten i.v.m. het detecteren en benaderen van oorlogstuig en/of niet gesprongen explosieven (NGE) zijn, in afwijking op eerder gegeven antwoorden voor rekening van de Opdrachtgever.” Paragraaf 4.7 Geen tekstverwijzing Paragraaf 4.9 Bodem Geen tekstverwijzing Verduidelijking inhoud: Nieuwe tekst: - ON is verantwoordelijk voor alle (eerste) bureauonderzoeken. Alle hieruit voortvloeiende vervolg (bureau) onderzoeken zijn de verantwoordelijkheid van OG. Alle consequenties die voortvloeien uit de (eerste) bureauonderzoeken worden gemeld (afwijking) door ON aan OG en doorlopen, vervolgens een eventuele VTW-ON procedure.</t>
  </si>
  <si>
    <t>Van toepassing zijnde contractonderdelen: - Vraagspecificatie deel 2 (VS2) - Annex III - Annex IV (wijzigingen)</t>
  </si>
  <si>
    <t xml:space="preserve">De scope van het project wijzigt. Case 162419 TGP AM Zeeweg Overveen en case 162417 TGPO AM Zeeweg Bloemendaal worden toegevoegd aan de scope. Dit ter compensatie van de vervallen case 145881. </t>
  </si>
  <si>
    <t>De scope van het project wijzigt. Scope in bijlage wordt toegevoegd aan Case 163410. De aanvullende gaswerkzaamheden aan project Viaductweg 10 te Noordwijkerhout.
    Bijlage:
• Opdracht AM
• PDF situatie werkzaamheden gas</t>
  </si>
  <si>
    <t>Graag in case 163984, Hazerswoude Rijndijk, extra 80 meter LS en montage mee te leggen bij bestaande opdracht.</t>
  </si>
  <si>
    <t>De scope van het project wijzigt. Case 162419 TGP AM Zeeweg Overveen en case 162417 TGPO AM Zeeweg Bloemendaal worden toegevoegd aan de scope. Dit ter compensatie van de vervallen case 145881.
Aanvulling op ZWOG-008 en  aangepaste opdracht;  Case 162417.</t>
  </si>
  <si>
    <t>De scope van het project wijzigt. 
• Indicatief tracé opgave AM dient te worden ontworpen.
• Voor de verbinding  Tulpenstraat (2 001 730) - Nassaustraat (2 001 731).
Redenen hiervoor zijn:
• Toekomstige GV-klanten in winkelstraat 
• Meest optimaal technisch net ontwerp vanuit oogpunt toekomstige MS-net ontwikkelingen.</t>
  </si>
  <si>
    <t>De scope van het project wijzigt.
 Montages niet kernwerk beleggen bij de aannemer. Zie de bijlage voor de complete lijst van
Kernwerk en Niet kernwerk.
Redenen hiervoor zijn:
 Minder belasting op de beperkte capaciteit van Netcare.
 Kortere doorlooptijden van projecten.</t>
  </si>
  <si>
    <t>De scope van het contract wijzigt. 
• Er zijn vier nieuwe projecten die we aan het contract willen toevoegen te weten:
o Case  198543. Afstemming volgt via Technisch Manager.
o Case  195259. Afstemming volgt via Technisch Manager.
o Case  199305. Afstemming volgt via Technisch Manager.
o Case  199159. Zie info in de bijlage. Eventuele afstemming graag met Technisch Manager.</t>
  </si>
  <si>
    <t>De scope van het contract wijzigt. • Indien Netcare heeft aangegeven geen capaciteit te kunnen leveren gelden de volgende bepalingen in afwijking van de gesloten Overeenkomst: (voor het netwerk) geplande, niet inbedrijf zijnde kabel In afwijking van de in afwijking van de gesloten Overeenkomst — dient ON indien Netcare heeft aangegeven geen capaciteit te kunnen leveren volgens planning van ON en op korte termijn (max. 6 weken) geen betrouwbare capaciteitsbelofte gestand te kunnen doen, op aangeven van OG dit als Afwijking aan te geven en de kabel als '(voor het netwerk) geplande, niet in bedrijf zijnde kabel' op te leveren volgens deze VTVV en conform de navolgende specificaties: ON dient: - Met de VVV'er de vooroverleggen 1 en 2 te voeren zoals contractueel overeengekomen; De kabel wordt opgeleverd met de navolgende specificaties: 1) zodanig (qua ligging en afstand) aangebracht dat de kabel op een later door OG aan te geven tijdstip zonder extra werkzaamheden aangesloten kan worden op de daarvoor aangewezen installatie; 2) voorzien van de manteltest op de afzonderlijke kabelsecties en na montage op de gehele verbinding, zoals omschreven in de Technische eisen; 3) aannemer blijft verantwoordelijk voor montagefouten in de aangebrachte moffen gedurende de contractuele garantietermijn; 4) de uiteinden van de kabel(s) dienen afgedopt met krimpdoppen; Voor het aanbrengen van de krimpdop dient de buitenmantel voldoende met schuurlinnen in de dwarsrichting van de kabel te zijn opgeruwd 5) aannemer moet voor de 'als reserve, niet inbedrijf zijnde kabel' oplevering aantonen aan OG dat de capaciteitsaanvraag (opnieuw) is ingediend; 6) garantie-eisen OG en voorwaarden van aannemer met betrekking tot het bestek blijven van toepassing. 7) Voordat ON daadwerkelijk een case conform deze procedure oplevert, dient ON bij de Technisch manager van OG hiervoor het schriftelijk akkoord te krijgen.</t>
  </si>
  <si>
    <t>De scope van het project wijzigt. Liander wil werktekeningen bij alle opdrachtnemers willen standaardiseren. Tekenvoorschriften worden op dit moment niet voorgeschreven. De tekenvoorschriften zouden we graag voor alle nieuw te maken tekeningen willen invoeren. Reeds gemaakte tekeningen hoeven niet aangepast te worden. Als bijlage:  Werkinstructie werktekeningen.  De tekenvoorschriften voor LS/MS/LD en HD.  Voorbeelden van plantekeningen voor LS en MS.</t>
  </si>
  <si>
    <t>Het format is al aangepast door Van Gelder, deze ZWOG dient ter formalisatie. Bijgevoegd is versie 7 ("VGR-format afdeling DC v7"). Deze versie bevat al de Bijlagen waarmee de VGR in de toekomst dient te worden aangevuld.</t>
  </si>
  <si>
    <t>In de contractstukken zijn de B-, N-, en X-bladen onverkort van toepassing verklaard. Aangezien er een groot aantal bladen niet van toepassing blijken te zijn heeft de OG besloten de eisenset te laten reviewen en in overleg met AM een reductie van van toepassing zijnde beleidsbladen door te voeren.</t>
  </si>
  <si>
    <t>Aan Annex III wordt het VGM-plan toegevoegd om ter acceptatie in te dienen door ON. Vanwege de wettelijke verantwoordelijkheid van OG t.a.v. veiligheid op de werkplek heeft OG besloten om het in te dienen VGM-plan van de ON te toetsen en bij akkoord te accepteren.</t>
  </si>
  <si>
    <t>afwijking 27, MS installatie Station Slingerweg is reeds vervangen. Afwijking 28 verkeerd behuizingsnummer 3022086 Lagerwijk 2 moet zijn 9015946 Lagerdijkweg to 23</t>
  </si>
  <si>
    <t>Verduidelijking van status UO, op dit moment staat het document zowel in Annex III Acceptatieplan als Annex IV Toetsingsplan vermeld</t>
  </si>
  <si>
    <t>ON heeft inmiddels afwijking 26 kenbaar gemaakt dat als gevolg van eisen van Gemeente Hollands Kroon er een kabel verwijderd moet worden die niet direct in het tracé van de nieuw te leggen verbinding ligt. Aanvullende opdracht om de oude kabel ter hoogte van de Weel te verwijderen.</t>
  </si>
  <si>
    <t>Er dient een nieuwe verbinding (3x240Al XLPE, 20kV kabel) van circa 2.00m te worden gelegd vanaf OS Hoorn Holenweg, veld 156 richting AVP Diepenbrockhof 64 (3 011 347)</t>
  </si>
  <si>
    <t>OG heeft op verzoek van de ON besloten om alle engineeringsopdrachten in een keer betaalbaar te stellen en hiermee de cashflow bij de ON middels een betaling vooraf op gang te brengen. Tevens zal ON bij beëndiging van de ontwerpwerkzaamheden geen verzoek tot prestatieverklaring indienen.</t>
  </si>
  <si>
    <t xml:space="preserve">OG heeft verzocht om gebruik van Docstream. Dit heeft in reeds ingericht administratief proces bij ON impact. De prijsopgave hiervoor (3,8K) is afgekeurd door OG. De afspraak is dat de kosten voor de opgave wel gehonoreerd worden. Bij ondertekening verklaart OG het verzoek als vervallen. </t>
  </si>
  <si>
    <t>Broneisen: - Basisovereenkomst artikel 2.6 - VS paragraaf 2.1, 2.4 en 3.2 - Annex IV T002 t/m T006 - UAV-GC 2005 paragrafen 20 en 21 Wijziging inhoud: - N.a.v. verzuim ON m.b.t. de contractuele data bij bovengenoemde cases, wordt de ‘datum technisch gereed’ van de 7 bovengenoemde cases: 28-2-2018. - OG zal onder de volgende voorwaarden in het kader van samen leren, intensiever samenwerken met ON m.b.t. de bovengenoemde Cases: o ON dient de voorbereiding van de overige cases zonder vertraging voort te zetten conform het UAV-GC contract. o De opgelegde uitvoeringsstop in de brief van OG d.d. 19 oktober jl. wordt hierbij voor de 7 bovengenoemde cases opgeheven. o De technische manager van OG toetst ter plekke de keuze voor het voorkeurstracé en onderbouwing van de variantkeuze middels het VO en het resultaat dient ON in een besluiten actielijst (BAL) vast te leggen (inhoudelijke verantwoordelijkheid blijft bij ON). o Bij acceptatie van de UO’s van bovengenoemde cases worden stop- en bijwoonpunten voor de uitvoering kenbaar gemaakt.</t>
  </si>
  <si>
    <t>De uitvoeringscomponent (opslag voor: algemene kosten, uitvoeringskosten, winst en risico) is niet nader gedefinieerd in de UAV-GC-overeenkomst. Er is een discussie of er ook een bepaald percentage over de directe kosten van voorbereidingswerkzaamheden in een VTW mag worden opgenomen? Voorstel: 1. Er mag over de voorbereiding 10% opslag worden gerekend, idem voor de in die fase uitbestede werkzaamheden door Opdrachtnemer. 2. Er mag geen stapeling van percentages over de directe kosten gedurende de uitvoering van het werk ontstaan. Opdrachtgever heeft daarom de 10% opslag opgenomen in de UAV-GC overeenkomst voor over de uitvoeringscomponent. Ook door Opdrachtnemer uitbestede werkzaamheden gedurende de uitvoering vallen onder de genoemde 10% opslag.</t>
  </si>
  <si>
    <t>Wijziging datum Technisch gereed inzake de case 164290, 164291, 164292 en 164293 allen te Zaandam en allen in relatie tot klantcases. Nieuwe datum TG wordt 1 april 2018.</t>
  </si>
  <si>
    <t>De bestaande case: 0160322 - TGP AM F Hendriklaan Alkmaar VERZ LT6E (ODP137)"- Sectie 2049000 F Hendriklaan Noord - Bekerskade verzwaren met het vervangen van MS-verbinding (type 3x240 AL XLPE(20kV)) over een lengte van 556 meter.</t>
  </si>
  <si>
    <t>Graag aandacht voor de volgende twee projecten 0160312 - TGP AM KL Noordervaartdijk Krommenie VERZ LT6E (KRN141), Prioriteit was 4 omgezet naar 2. Klant &amp; wettelijke verplichting 0160318 - TGP AM KL Rijder Zaandam VERZ LT6E (WZPV2), Prioriteit 2. Klant &amp; wettelijke verplichting Bij de drie nieuwe klantaanvragen, AC5 en 2x AC5a, zijn voorwaarden gesteld, transportbeperking. De transportbeperking blijft zolang bovengenoemde cases niet zijn uitgevoerd. Daarom bij deze het verzoek om beide cases in te plannen en voor 01.06.2018 op te leveren.</t>
  </si>
  <si>
    <t>Montages niet kernwerk beleggen bij de aannemer. Zie de bijlage voor de complete lijst van Kernwerk en Niet kernweg.</t>
  </si>
  <si>
    <t>De scope van het project wijzigt. Nieuw rapportage Formaat. Redenen hiervoor zijn:  Meer overzicht</t>
  </si>
  <si>
    <t>De scope van het contract wijzigt.  Indien Netcare heeft aangegeven geen capaciteit te kunnen leveren gelden de volgende bepalingen in afwijking van VS  (voor het netwerk) geplande, niet inbedrijf zijnde kabel In afwijking van de VS – dient ON indien Netcare heeft aangegeven geen capaciteit te kunnen leveren volgens planning van ON en op korte termijn (max. 6 weken) geen betrouwbare capaciteitsbelofte gestand te kunnen doen, op aangeven van OG dit als Afwijking aan te geven en de kabel als `(voor het netwerk) geplande, niet in bedrijf zijnde kabel´ op te leveren volgens deze VTW en conform de navolgende specificaties: ON dient: - Met de WV’er de vooroverleggen 1 en 2 te voeren zoals contractueel overeengekomen; De kabel wordt opgeleverd met de navolgende specificaties: 1) zodanig (qua ligging en afstand) aangebracht dat de kabel op een later door OG aan te geven tijdstip zonder extra werkzaamheden aangesloten kan worden op de daarvoor aangewezen installatie; 2) voorzien van de manteltest op de afzonderlijke kabelsecties en na montage op de gehele verbinding, zoals omschreven in de Technische eisen; 3) aannemer blijft verantwoordelijk voor montagefouten in de aangebrachte moffen gedurende de contractuele garantietermijn; 4) de uiteinden van de kabel(s) dienen afgedopt met krimpdoppen; Voor het aanbrengen van de krimpdop dient de buitenmantel voldoende met schuurlinnen in de dwarsrichting van de kabel te zijn opgeruwd 5) aannemer moet voor de `als reserve, niet inbedrijf zijnde kabel´ oplevering aantonen aan OG dat de capaciteitsaanvraag (opnieuw) is ingediend; 6) garantie-eisen OG en voorwaarden van aannemer met betrekking tot het bestek blijven van toepassing.</t>
  </si>
  <si>
    <t>Deel scope van het project wijzigt. Een deel van de scope van de overeenkomst vervalt: case 17775301/ c160322 Hendriklaan (HVC), Alkmaar en 1775318/ c160319 Ankerpark Den Helder. Engineering van deze cases is afgerond. Cases worden niet in uitvoering genomen en komen te vervallen.</t>
  </si>
  <si>
    <t>Door de invoering van het nieuwe planpakket MPS-V op 12 november vervalt de oude wijze van het aanvragen van capaciteit via een Excel bestand. Zie werkbeschrijving capaciteitsaanvraag - projectmanager</t>
  </si>
  <si>
    <t>Hollands Kroon</t>
  </si>
  <si>
    <t>Haarlemmermeer</t>
  </si>
  <si>
    <t>Zaanstad</t>
  </si>
  <si>
    <t>Aalsmeer</t>
  </si>
  <si>
    <t>Velsen</t>
  </si>
  <si>
    <t>Haarlemmermeer </t>
  </si>
  <si>
    <t>Drechterland</t>
  </si>
  <si>
    <t>Wormerland</t>
  </si>
  <si>
    <t>Kaag en Braassem</t>
  </si>
  <si>
    <t>De scope van het contract met betrekking tot het verwijderen van kabels is niet in alle gevallen even duidelijk. Om e.e.a. te verduidelijken heeft ON een processchema opgesteld (versie 1.0, d.d. 18-09-2017) voor de verschillende mogelijke situaties. Deze is als bijlage opgenomen bij deze afwijking. Naast dit processchema wat volgens ON het contractuele proces verduidelijkt worden er door Bevoegd Gezag in sommige gevallen aanvullende eisen gesteld. Bij bijvoorbeeld de gemeente Alphen aan den Rijn wordt aangegeven dat oude kabels gerooid moeten worden. In de betreffende case omschrijvingen wordt deze activiteit echter niet beschreven. ON verzoekt daarom middels deze afwijking aan OG om een Wijziging OG (cf. UAV GC paragraaf 14 lid 1) op te stellen voor de juiste procedure rondom het verwijderen van kabels.</t>
  </si>
  <si>
    <t>Vanuit de casebeschrijving opgenomen in Appendix 3.2 [Werkomschrijving] is niet duidelijk of: - Een KKBT of KKKBT geplaatst moet worden. Dit gezien de kabel vanuit Waterleiding NWH eenmaal ook is aangesloten in het huidige station. - Indien kabel tussen Waterleiding NWH - Andellaan komt te vervallen in nieuwe schema, wat gebeurt er met deze verbinding in de nieuwe situatie? ON verzoekt daarom middels deze afwijking aan OG om een Wijziging OG (cf. UAV GC paragraaf 14 lid 1) op te stellen voor het aanleveren van een nieuwe revisie van de werkomschrijving waarin activiteiten duidelijk en SMART worden beschreven</t>
  </si>
  <si>
    <t>Vanuit de casebeschrijving opgenomen in Appendix 3.2 [Werkomschrijving] is het volgende niet duidelijk: - De 3x35cu verbindingen die buiten bedrijf komen. Dienen deze buiten bedrijf en tevens afgekoppeld te worden? - Deze kabel dient op het terrein van het onderstation verbonden te worden met de reserve 3x1x630 AL verbinding 00AI21. Omdat er geen nieuwe XLPE kabel meer gemonteerd kan worden op de installatie in OS Lisse, dient de 3x95 CU kabel minimaal 50 meter lang gehouden te worden. Dit zorgt er voor dat de verbindingsmof eventueel nog een keer vervangen kan worden. - Netwijziging 3 in AM-opdracht scope niet helder. ON verzoekt daarom middels deze afwijking aan OG om een Wijziging OG (cf. UAV GC paragraaf 14 lid 1) op te stellen voor het aanleveren van een nieuwe revisie van de werkomschrijving waarin activiteiten duidelijk en SMART worden beschreven.</t>
  </si>
  <si>
    <t>Case 161502 en 161507 (beide Hoofddorp) worden door ON beschouwd als één case. Dit omdat beide cases niet los van elkaar uitgevoerd kunnen worden. Hierdoor worden (ontwerp)raakvlakken tussen de twee cases weggenomen. ON wijkt hiermee af van de eis VS2-3.2-042 "De opdrachtnemer dient voor elke afzonderlijke case een ontwerpnota op te stellen, onderbouwd met onder andere tekeningen en berekeningen.</t>
  </si>
  <si>
    <t>In case 137757 is het in tegenstelling tot de contracteis B400-158.01 "Het tracé dient op openbare grond van gemeente of waterschap aangelegd te worden." niet mogelijk om de middenspanningskabel geheel aan te leggen op openbaar terrein. Voor de percelen in Aalsmeer D3336 en D6065 dient een zakelijk recht overeenkomst gevestigd te worden. Dit is door ON per mail gemeld aan de afdeling Juridisch Support van Liander op 25-09-2017. Zie bijgevoegde mail.</t>
  </si>
  <si>
    <t>In case 162535 is het in tegenstelling tot de contracteis B400-158.01 "Het tracé dient op openbare grond van gemeente of waterschap aangelegd te worden." niet mogelijk om de middenspanningskabel geheel aan te leggen op openbaar terrein. Voor het perceel in Rijsenhout AM1046 dient een zakelijk recht overeenkomst gevestigd te worden. Dit is door ON per mail gemeld aan de afdeling Juridisch Support van Liander op 25-09-2017. Zie bijgevoegde mail.</t>
  </si>
  <si>
    <t>Vanuit het vervolg NGE vervolgonderzoek is naar voren gekomen dat een deel van het tracé verdacht is op het aantreffen van CE of restanten van CE in de bodem. Voor 1 van de boringen is het noodzakelijk om nader detectieonderzoek uit te voeren</t>
  </si>
  <si>
    <t>Vanuit het Vooronderzoek Conventionele Explosieven voor case 162535 zijn aanvullende acties vereist. Op basis van gegevens uit dit onderzoek werken wij aan een oplossing bestaande uit een combinatie van aanpassen van het trace en het uitvoeren van nader detectieonderzoek.</t>
  </si>
  <si>
    <t xml:space="preserve">Aanvragen van zakelijk recht voor deze case is door afdeling Juridisch Support op hold gezet in december 2017. Er was overleg benodigd tussen afdeling Juridisch Support, Nico Bakker en Evert-Jan over het vestigen van dit zakelijk recht. Dit overleg heeft echter nooit plaatsgevonden. In het Technisch overleg van 11-01-2018 is dit besproken en is in overleg met afdeling Juridisch Support en Evert-Jan Smit de procedure weer opgestart. </t>
  </si>
  <si>
    <t>Kudelstaart</t>
  </si>
  <si>
    <t>De onderlangse kruising van de ondergrondse infrastructuur met een afstand van minimaal 0,30 meter is in Kudelstaart i.v.m. aanwezigheid van grondwater niet gehaald. De melding is tijdig door de uitvoerder gedaan echter door een bug in het systeem (Snagstream) niet terechtgekomen bij de projectleider uitvoering. Geen correctieve maatregelen getroffen, de bereikbaarheid van de LS-kabels zijn nog steeds voldoende gewaarborgd. Hierdoor is de kabel direct onder de ondergrondse infrastructuur aangelegd, zoals vaker gebruikelijk. Op het moment dat de projectleider uitvoering op de hoogte was van het niet voldoen aan de minimale afstand, was de sleuf reeds gedicht en is het maatschappelijk niet verantwoord bevonden om de sleuf opnieuw te openen.</t>
  </si>
  <si>
    <t>Bij case 137757 is er puinverharding aangetroffen over een lengte van circa 25 meter op circa 40cm diepte in de sleuf in de Breggevaertspad te Kudelstaart. Er zal 4m3 puin afgevoerd worden en 4m3 zand aangebracht worden. Hierdoor zullen de kabels in de nieuwe situatie in een zandbed komen te liggen. Consequenties planning: vooralsnog uitloop 1 dag. Consequenties Geld: 2.452,32 UAV-GC par 44 lid a en c van toepassing</t>
  </si>
  <si>
    <t>Onze uitvoerder Geert Wolters heeft kabelmantel restanten van een 3x240AL kabel aangetroffen naast de sleuf. Hierop is is onze onderaannemer aangesproken om deze bevinding te verklaren. De opdrachtgever is gelijk op de hoogte gebracht van de ontstane situatie en het feit dat de kabel vervangen zal worden. Op de desbetreffende kabel is een manteltest uitgevoerd. Ongeacht de uitkomst van deze manteltest is het beschadigde gedeelte van ca. 50 meter vervangen.</t>
  </si>
  <si>
    <t>Schade aan bestaande kabel</t>
  </si>
  <si>
    <t>De magnefix zal niet conform opdracht omgewisseld worden voor een KKBT maar voor een KBBT. Werkverantwoordelijke René Koot beschikt al over de juiste instelwaardes.</t>
  </si>
  <si>
    <t>Uit bedrijfstaande kabel laten liggen in overleg met de Gemeente Alphen aan den Rijn (Hugo Hoenders). Kabel zal tijdens reconstructie door gemeente alsnog verwijderd worden.</t>
  </si>
  <si>
    <t>Zoals telefonisch besproken met OG bijgevoegd een voorstel tracé wijziging in de Vondellaan te Hazerswoude, dit in verband met de aanwezigheid van twee rioolputten. Huisaansluiting zal mogelijk verlengd moeten worden. Reeds akkoord OG. Consequenties geld: Geen. Consequenties planning: Geen. Er zijn geen andere oplossingsrichtingen.</t>
  </si>
  <si>
    <t>In bijlage voorstel om de te maken persing te Hoofddorp iets op te schuiven ( ongeveer 10 meter) zodat inrit Crown vrij blijft.</t>
  </si>
  <si>
    <t>Omwonende</t>
  </si>
  <si>
    <t>In Boskoop halen wij niet de 90cm dek i.v.m. bestaande K&amp;L. De kabel zal over een lengte van circa 10 meter in een mantelbuis op 80 dek worden aangelegd. Zoals telefonisch besproken met OG is dit akkoord.</t>
  </si>
  <si>
    <t>Voor de volgende cases zijn de ZRO's niet getekend op 01-04-2018, zoals aangegeven door JS: 162466, Hazerswoude Dorp 162938, Santpoort-Noord 162353, Bloemendaal Dit heeft tot gevolg dat deze cases opnieuw gepland moeten worden, waarbij naar alle waarschijnlijkheid de opleverdatum van 21 oktober overschreden wordt. Voor bovenstaande cases wordt afstemming gezocht met JS wat een haalbare datum is, op basis van deze datum wordt de uitvoeringsplanning afgestemd met Netcare. Op basis van deze afstemmingen zullen wij een nieuwe planning voor bovenstaande cases afgeven</t>
  </si>
  <si>
    <t>Conform annex III: acceptatieplan moeten de volgende documenten: Volmacht vertegenwoordiger opdrachtnemer, PMP, Format voortgangsrapportage en het overlegschema 14 dagen na definitieve gunning worden ingediend. Deze termijn is overschreden</t>
  </si>
  <si>
    <t>In verband met de mijlpaal van 30-6 is er in onderling overleg tussen OG en ON besloten om de eerste case met een mijlpaal van 30-6 niet uit te voeren conform de processen uit vraagspecificatie deel 2</t>
  </si>
  <si>
    <t>Naar aanleiding van afstemming met de gemeente is gebleken dat er synergie gezocht moet worden met de aanleg van tracé door A. Hak. Hierdoor is de mijlpaal van 30-06 niet haalbaar. In overleg met OG is besloten eerst overeenstemming te krijgen met Hak over het tracé en verdeling van het werk. Daarnaast dient er vergunning aangevraagd bij ProRail met een doorlooptijd van 6-8 weken.</t>
  </si>
  <si>
    <t>Bij het plaatsen van stations en schakelaars moeten er aardingswerkzaamheden gedaan worden. (slaan van aardingen en eventuele aanpassingen). Deze zijn niet omschreven in het contract. Geval is reeds voorbesproken met Evert-Jan Smit en hij heeft aangegeven dat dit wel noodzakelijk is en dat door ons verzorgt moet worden. Dit betekent tevens dat er meer eisen op ons van toepassing zijn.
Graag ontvangen wij van de opdrachtgever een VTW, waarin omschreven wordt welke werkzaamheden van ons verwacht worden en welke eisen hieraan gesteld worden.</t>
  </si>
  <si>
    <t>In case 161183 is er bij het ontgraven van de inrit van bedrijventerrein Nippon Expres repak fundering aangetroffen dieper dan gebruikelijk. Fundering onder inrit is normaal 10 a 20 cm dik. Nu was deze 50 cm dik. 
De fundering is normaal te verwijderen met de minikraan. Nu was het echter noodzakelijk om een drilboor te gebruiken.</t>
  </si>
  <si>
    <t>In het contract wordt netontwerp bij ON neergelegd, echter is dit niet mogelijk omdat wij niet in de systemen van opdrachtgever kunnen.
Dit is bijvoorbeeld het geval ten aanzien van gas in hoofdstuk 4.7 van vraagspecificatie deel 1. Maar ook in de werkomschrijving van case 160947 op pagina 4.</t>
  </si>
  <si>
    <t>Vraagspecificatie deel 1, hoofdstuk 2.1 omschrijft de uit te voeren werkzaamheden. Hier wordt echter niet gesproken over montage van overgangsmoffen. Deze overgangsmof wordt nu echter wel aan ons gevraagd om uit te voeren.
Indien de overgangsmof onderdeel wordt van het contract ontvangen wij graag een VTW waarin de scope en eisen ten aanzien van de overgangsmof worden omschreven.</t>
  </si>
  <si>
    <t>Bij case 156913 is Voskuilen bezig. Uit navraag blijkt dat zij de werkzaamheden uit case 156913 (gedeeltelijk) uitvoeren onder een ander casenummer (case 0156910). 
Graag duidelijkheid vanuit opdrachtgever welke werkzaamheden ON nog dient uit te voeren ten aanzien van deze case</t>
  </si>
  <si>
    <t>Tijdens de engineering van de cases merken wij dat de scope van cases niet altijd duidelijk is en erg veel inspanning vraagt om dit duidelijk te krijgen. Gelet op paragraaf 3 uit de UAV-gc zou OG alle informatie betreffende het onderwerp van de Overeenkomst ter beschikking moeten stellen aan ON. Echter verloopt dit proces niet efficiënt, waardoor er vertraging optreedt tijdens de engineering.
Wij vragen aanvullende informatie aan Evert-Jan en Evert-Jan verzorgt op zijn beurt de informatie terug. (Dit loopt in goede en nauwe samenwerking). Op basis van nieuw verkregen informatie kun je een stapje verder met engineeren echter zorgt nieuwe informatie weer voor nieuwe vragen. Al met al zijn we tot op heden uitsluitend bezig met vergaren van informatie om daadwerkelijk voortgang te kunnen boeken op gebied van engineering. Toegang tot de systemen van Liander zou beide partijen veel tijd besparen. Toegang verkrijgen tot de systemen is niet vanzelfsprekend en nog niet gelukt om te verkrijgen.</t>
  </si>
  <si>
    <t>In het contract zijn alle normen, wetten en richtlijnen die in Nederland bekend zijn van toepassing verklaard, daarnaast ook alle B, N, en X-bladen van Liander. 
In de aanbestedingsfase zijn hier reeds verschillende vragen over gesteld, op basis van deze vragen zijn beperkte antwoorden gegevens, zoals onderhoudseisen zijn niet van toepassing. 
Na aanbesteding zijn er verschillende gesprekken gevoerd tussen ON en OG hoe om te gaan met de B, N, en X-bladen. Groot gedeelte van de eisen valt buiten de scope van ON en kunnen dus ook niet aangetoond worden door ON. 
Op 14-6 zijn er afspraken gemaakt over de van toepassing zijnde B, N- en X-bladen. Waarna ON de afspraken op 15-6 heeft getracht te formaliseren. In de weken daarna zijn de van toepassing zijnde eisen door OG uitgebreid, op 17-7 is er pas definitief akkoord gekomen op alle van toepassing zijnde bladen en beleidsregels door OG. Deze zijn vandaag (26-7) formeel vastgelegd door middels van een VTW OG.
Op basis van deze aangeleverde informatie dient opdrachtnemer eisen af te leiden en SMART te maken. Pas op basis van deze SMART gedefinieerde eisen kan opdrachtgever voorontwerpen opstellen en ontwerpnota’s opstellen. 
Deze vertraging in de afstemming van de eisen heeft gezorgd voor een aanzienlijke vertraging in de planning. Daarnaast zijn er een aantal cases waarbij er gewerkt wordt in of nabij waterkeringen waardoor er tussen 1 oktober en 1 april geen werkzaamheden plaats mogen vinden. Dit zorgt voor een aanvullende vertraging.
Mogelijke oplossing om vertraging in te perken:
Er kan gekozen worden om de cases die raakvlakken hebben met het gesloten seizoen vooruit te trekken, waarbij bijvoorbeeld op dezelfde wijze gewerkt wordt als bij case 161183. 
Het betreft dan case 156913, case 160118, case 160492, case 160947, case 162958 en case 163984.
Daarnaast kan er ook voor gekozen worden om in zijn geheel de eisenverificatie te laten vervallen. Liander zal dan door toetsing van het VO accepteren dat het ontwerp voldoet aan de eisen zoals deze gesteld zijn in de B, N en X-bladen. Van Gelder voert daarnaast een aantal standaard keuringen uit gedurende de uitvoering. Waarmee de kwaliteit van de uitvoering aangetoond wordt.</t>
  </si>
  <si>
    <t>Op 13-07-2017 een nieuw MS-schema ontvangen waaruit een andere situatie bleek dan bijgevoegd aan de caseomschrijving. Scope wijkt af van Caseomschrijving. Dit verklaart waarom de case niet geheel duidelijk was. Gevolg: 3 routekaarten voor niets opgesteld.</t>
  </si>
  <si>
    <t>Middels brief met kenmerk PROC001Z vraagt OG om een verbeterplan ten aanzien van de genoemde negatieve bevindingen in voorgenoemde brief. Dit verbeterplan zou uiterlijk 21 augustus 2017 aan OG worden voorgelegd. Vanwege de vakantie is het voor ON echter niet mogelijk geweest om betreffend plan voor de genoemde datum aan te leveren. Middels telefonisch contact tussen dhr. van den Hatert (OG) en dhr. van der Poel (ON) is afgestemd dat het plan voor uiterlijk 28 augustus 2017 wordt aangeleverd.</t>
  </si>
  <si>
    <t>In overleg met OG is besloten af te wijken van het contractuele proces met betrekking tot het indienen van verzoek tot prestatieverklaring. Conform contract zou door ON een prestatieverklaring aangevraagd mogen worden zodra zowel engineering als construct van een case zijn afgerond. Omdat dit grote voorfinanciering van ON tot gevolg heeft is besloten om voor de engineering van alle cases middels één verzoek tot prestatieverklaring af te handelen.</t>
  </si>
  <si>
    <t>De documenten B450, B500 en B550 vervallen geheel in de lijst van op het contract van toepassing zijnde documenten.</t>
  </si>
  <si>
    <t>In de AM opdracht staat vermeld: indien mogelijk en indien aanwezig door één van de bestaande mantelbuizen van de waterkruising gelegd te worden. Echter na contact met Dhr. Ane de Jong (Engineer Liander) blijkt dat er met een andere Case al gebruikt wordt gemaakt van deze vrij buis.</t>
  </si>
  <si>
    <t>In AM opdracht staat vermeld: Er dient een nieuwe verbinding (3x240Al XLPE, 20kV kabel) van circa 2.200m te worden gelegd vanaf IMSR Klieverweg 11 (nieuw station) naar station Hippolytushoeverpolde. echter tijdens Sisu blijkt dat station al vervangen is en dat er mogelijk al 500m kabel is gelegd. Bij navraag bij E.S. blijkt dat deze kabel inderdaad voor deze Case is en dat het station al vervangen is.</t>
  </si>
  <si>
    <t>Afwijkingen dienen te worden bijgehouden in een register. Dit register is nog niet ingericht voor het project. Het gevolg hiervan is dat meldingen van Afwijkingen in het gewenste format en op formele wijze later plaats vinden dan gewenst.</t>
  </si>
  <si>
    <t>Er heeft geen interne verificatie van het V&amp;G-plan plaatsgevonden alvorens het is ingediend bij Opdrachtgever. Tijdens de audit kon de interne verificatie van het PMP niet worden aangetoond: eea conform Toetsdocument 4600002090ISC-001a 'Deel B, Bevindingenformulier'.</t>
  </si>
  <si>
    <t>Conform Vraagspecificatie 2 dient het afwijkingenregister per afwijking ten minste weer te geven: - Omschrijving van de afwijking; - Datum constatering; - Verantwoordelijke actor; - Een beschrijving van de corrigerende actie; - Status van de correctie; - Een beschrijving van de preventieve maatregel om de afwijking in de toekomst te voorkomen; - Datum wanneer corrigerende en preventieve maatregel(en) uitgevoerd zullen zijn; - Indien het een afwijking van blijvende aard betreft en niet meer voldaan wordt aan de eisen in de overeenkomst, dient de opdrachtnemer de procedure te volgen conform paragraaf 15 lid 3 UAV-GC 2005. ON voldoet niet aan de volgende producteisen: - Een beschrijving van de corrigerende actie; - Status van de correctie; - Een beschrijving van de preventieve maatregelen om de afwijking in de toekomst te voorkomen; - Datum wanneer corrigerende en preventieve maatregel(en) uitgevoerd zullen zijn; De gevraagde producteisen worden wel opgenomen op de betreffende afwijkingsrapporten.</t>
  </si>
  <si>
    <t>VS installatie dient opnieuw ingesteld te worden op het onderstation i.v.m. met vergroten transport capaciteit streng. Actie Liandon staat niet in AM-opdracht. Dit betreft aanvullende coördinatie voor ON welke niet vooraf verwacht kon worden. ON verzoekt daarom middels deze afwijking aan OG om een Wijziging OG (cf. UAV GC paragraaf 14 lid 1) op te stellen voor het toevoegen van deze werkzaamheden aan de scope.</t>
  </si>
  <si>
    <t>Instelling van vermogensschakelaar moeten door Liandon ingeregeld worden. Staat niet in de AMOpdracht. Dit betreft aanvullende coördinatie voor ON welke niet vooraf verwacht kon worden. ON verzoekt daarom middels deze afwijking aan OG om een Wijziging OG (cf. UAV GC paragraaf 14 lid 1) op te stellen voor het toevoegen van deze werkzaamheden aan de scope.</t>
  </si>
  <si>
    <t>In paragraaf 4.9 "Bodemdesk" van VS02 staat aangegeven dat ON voor de bodemonderzoeken gebruik kan maken van de bodemdesk van Liander. Daarnaast staat in vraag 078 van Nota van Inlichtingen 2 aangegeven dat ON voor de prijsbepaling moet uitgaan van basisklasse. Voor een aantal cases is inmiddels een bodemdeskvooronderzoek uitgevoerd en hieruit is geconcludeerd dat aanvullend onderzoek noodzakelijk is. ON is van mening dat deze aanvullende onderzoeken niet vooraf voorzien konden worden en dat ON niet verantwoordelijk is van de consequenties van deze onderzoeken. Dit in overeenstemming met UAV-gc paragraaf 13 lid 4. ON verzoekt daarom middels deze afwijking aan OG om een Wijziging OG (cf. UAV GC paragraaf 14 lid 1) op te stellen voor de wijziging van proceseisen in VS02.</t>
  </si>
  <si>
    <t>Middels Nota van Inlichtingen 2 vraag 39 is het volgende proces omtrent "Omgaan met archeologische vondsten" opgenomen in paragraaf 4.5 van VS02. 1. De Opdrachtnemer dient rekening te houden met de mogelijke aanwezigheid van archeologische vondsten in de ondergrond. 2. Kosten i.v.m. het detecteren van archeologische vondsten zijn voor rekening van de Opdrachtnemer. 3. Indien archeologische vondsten wordt aangetroffen dient de Opdrachtnemer dit onmiddellijk aan de Opdrachtgever en het betreffende bevoegd gezag mede te delen. 4. Kosten voortvloeiend uit archeologische vondsten zullen worden verrekend op een afzonderlijke declaratie. Bovengenoemde proceseisen geven aan dat ON verantwoordelijk is voor het detecteren van archeologische vondsten. ON is van mening dat het uitvoeren van vooronderzoeken een verantwoordelijkheid betreft van ON maar dat eventuele aanvullende onderzoeken en hieruit voortvloeiende maatregelen wat betreft archeologie niet vooraf voorzien konden worden. Dit in overeenstemming met UAV-GC paragraaf 13 lid 4. ON verzoekt daarom middels deze afwijking aan OG om een Wijziging OG (cf. UAV GC paragraaf 14 lid 1) op te stellen voor de wijziging van proceseisen in VS02.</t>
  </si>
  <si>
    <t>VS02 bevat ten aanzien van Flora &amp; Fauna de volgende proceseisen: Naleven regels en richtlijnen betreffende flora en fauna: • Opdrachtnemer heeft de verantwoordelijkheid regels en richtlijnen betreffende de flora en fauna na te leven waaronder de zorgplicht. • Voorbeeld: Het aanbrengen van o.a. paddenschermen rondom de bouwplaats, het afvlakken van zandhopen i.v.m. de oeverzwaluw zijn maatregelen waar aan gedacht kan worden. Proceseisen geven aan dat ON verantwoordelijk is om alle regels en richtlijnen betreffende flora en fauna na te leven. ON is van mening dat eventuele aanvullende onderzoeken en hieruit voortvloeiende maatregelen wat betreft flora en fauna niet vooraf voorzien konden worden. Dit in overeenstemming met UAV-GC paragraaf 11 lid 2. ON verzoekt daarom middels deze afwijking aan OG om een Wijziging OG (cf. UAV GC paragraaf 14 lid 1) op te stellen voor de wijziging van proceseisen in VS02.</t>
  </si>
  <si>
    <t>VS02 bevat ten aanzien van NGE de volgende proceseisen: Melden van (vermoeden van) aanwezigheid van niet-gesprongen explosieven: • Indien gedurende de uitvoering van het Werk, eventueel mede op grond van detectie door de Opdrachtnemer, een ernstig vermoeden bestaat van aanwezigheid van bommen en/of andere oorlogsexplosieven, dient de Opdrachtnemer hiervan direct melding aan Opdrachtgever te doen. De Opdrachtnemer dient tevens het bevoegd gezag in kennis te stellen van het vermoeden. • Bij het onverhoopt aantreffen van onontplofte explosieven tijdens de uitvoering stelt de Opdrachtnemer terstond het bevoegd gezag en Opdrachtgever in kennis van het aangetroffen explosief. De eerste proceseis geeft aan dat Opdrachtnemer vooraf detectie dient te organiseren. In Nota van Inlichtingen 2 vraag 40 staat aangegeven: NGE onderzoeken: 1. De Opdrachtnemer dient rekening te houden met de mogelijke aanwezigheid van oorlogstuig en/of niet gesprongen explosieven (NGE) in de ondergrond. 2. Werkzaamheden in het kader van het detecteren en benaderen van oorlogstuig en/of niet gesprongen explosieven (NGE) dienen te worden uitgevoerd conform de beoordelingsrichtlijn voor het Procescertificaat “Opsporen Conventionele Explosieven (OCE) ”. 3. Kosten i.v.m. het detecteren en benaderen van oorlogstuig en/of niet gesprongen explosieven (NGE) zijn voor rekening van de Opdrachtnemer. 4. Indien oorlogstuig wordt aangetroffen dient de Opdrachtnemer dit onmiddellijk aan de Opdrachtgever en het betreffende bevoegd gezag mede te delen. 5. Kosten voortvloeiend uit het ruimen van oorlogstuig en niet gesprongen explosieven zullen worden verrekend op een afzonderlijke declaratie. ON kan cf. UAV-gc paragraaf 13 lid 4 echter nooit verantwoordelijk zijn voor het aantreffen van "verontreinigingen" in de bodem. ON verzoekt daarom middels deze afwijking aan OG om een Wijziging OG (cf. UAV GC paragraaf 14 lid 1) op te stellen voor de wijziging van proceseisen in VS02.</t>
  </si>
  <si>
    <t>Bodemkwaliteit</t>
  </si>
  <si>
    <t>Uithoorn</t>
  </si>
  <si>
    <t>In afwijking van eis B400-160.01 "Tracés worden in schone grond gelegd." wordt voor het kabeltracé uitgegaan van basisklasse grond. Dit is als zodanig vastgelegd in Nota van Inlichtingen 2 vraag 078. ON verzoekt daarom middels deze afwijking aan OG om een Wijziging OG (cf. UAV GC paragraaf 14 lid 1) op te stellen voor het aanleveren van een aangepaste eistekst voor eis B400-160.01.</t>
  </si>
  <si>
    <t>In diverse cases worden werkzaamheden met betrekking tot huisaansluitingen benoemd. ON is van mening dat deze werkzaamheden geen onderdeel uitmaken van de scope. Dit om de volgende redenen: - De werkzaamheden staan niet als zodanig (tekstueel) beschreven in VS01 - De werkzaamheden staan niet aangegeven in de overzichtstabel in paragraaf 2.1 VS02. - De werkzaamheden zijn niet opgenomen in de inschrijfstaat. - In de AM-werkomschrijving is niet opgenomen wie verantwoordelijk is voor de werkzaamheden. - In zowel Annex VI als VS01 wordt vermeld dat werkzaamheden met betrekking tot inlussen en aansluiten worden uitgevoerd door Netcare. Indien OG besluit deze werkzaamheden of de coördinatie van deze werkzaamheden toe te voegen aan de scope van het Werk verzoekt ON aan OG om een Wijziging OG (cf. UAV GC paragraaf 14 lid 1) op te stellen voor het toevoegen van de werkzaamheden of de coördinatie hiervan aan de scope van het Werk</t>
  </si>
  <si>
    <t>In cases 162466 en 163984 wordt verwacht dat werkzaamheden met betrekking tot openbare verlichting worden uitgevoerd. ON is van mening dat deze werkzaamheden geen onderdeel uitmaken van de scope van het Werk. Dit om de volgende redenen: - De werkzaamheden staan niet als zodanig (tekstueel) beschreven in VS01 - De werkzaamheden staan niet aangegeven in de overzichtstabel in paragraaf 2.1 VS02. - De werkzaamheden zijn niet opgenomen in de inschrijfstaat. - In de AM-werkomschrijving zijn de werkzaamheden niet benoemd en is dus niet aangegeven dat dit werkzaamheden voor ON betreft. - In zowel Annex VI als VS01 wordt vermeld dat werkzaamheden met betrekking tot inlussen en aansluiten worden uitgevoerd door Netcare. Daarnaast dient bij cases 137757 en 160947 een ontstekingspunt tbv de openbare verlichting te worden gerealiseerd. Ook hiervoor geldt dat deze werkzaamheden geen onderdeel uitmaken van de scope van het Werk. Indien OG besluit deze werkzaamheden of de coördinatie van deze werkzaamheden toe te voegen aan de scope van het Werk verzoekt ON aan OG om een Wijziging OG (cf. UAV GC paragraaf 14 lid 1) op te stellen voor het toevoegen van de werkzaamheden of de coördinatie hiervan aan de scope van het Werk.</t>
  </si>
  <si>
    <t>Tijdens de engineering van de casus Boskoop, Hoofddorp (2x) en Rijsenhout is gebleken dat het uitvoeren van boringen niet middels het zogenaamde walk-over meetsysteem kan worden uitgevoerd. Door aanwezigheid van andere boringen en overige kabels en leidingen gaat hier interferentie plaatsvinden. Hierdoor zou gebruikt gemaakt moeten worden van een gyroscoopmeetsysteem. Voor de prijsbepaling van de betaalpost boren is uitgegaan van het walk-over meetsysteem, dit omdat gezien de verstrekte informatie niet voorzien kon worden dat een gyroscoopmeetsysteem toegepast moest worden.</t>
  </si>
  <si>
    <t>Voor case 161502 te Hoofddorp hebben we een combinatie tracé met het tracé naar Zonnepark. In de boringen die in het tracé zitten hanteren wij het uitgangspunt dat elke kabel een eigen mantelbuis krijgt. Het geval wil dat vanuit het Hoogheemraadschap van Rijnland wordt geëist dat bij toepassing van meerdere mantelbuizen in 1 boring een alles omvattende mantelbuis toegepast dient te worden aangezien de boring in een kwel-gevoelig gebied wordt uitgevoerd. Concreet worden er nu 2 boringen uitgevoerd in een alles omvattende mantelbuis van HDPE 355 met daarin een tweetal mantelbuizen HDPE 125. E.e.a. zoals per email gemeld op 22-08-2017 en op 29-08-2017 en besproken en akkoord bevonden in het Technische overleg van 31-08-2017. Deze boringen zijn kostenverhogend.</t>
  </si>
  <si>
    <t xml:space="preserve">Hazerswoude </t>
  </si>
  <si>
    <t>Binnen diverse cases hebben we te maken met ligging in nabijheid van stalen leidingen van PWN, Gasunie en Liander. Hiervoor dient de beïnvloeding beschouwd te worden door middel van een Unity Check of een Beïnvloedingsberekening. 
Ten tijde van de aanbestedingsfase is gezien de verstrekte informatie niet te voorzien of, en zo ja in welke mate (hoe vaak) de beïnvloeding beschouwd dient te worden. ON beschouwt dit om die reden als aanvulling op de scope.</t>
  </si>
  <si>
    <t>Eis vanuit bevoegd gezag in het Rijnland gebied te boren met drill-grout. Drill-Grout is een zelfuithardende suspensie welke gebruikt kan worden in de HDD boringen om de annulaire ruimte volledig op te vullen. Drill-Grout ontwikkelt zich tot een harde, echter nog, plastische formatie met een lage water doorlaatbaarheid, om zo vermenging van de ondergrondse waterlagen te voorkomen. Tevens dienen als gevolg van aanwezigheid van overige boringen de ontworpen dermate diep uitgevoerd te worden dat deze de waterafsluitende laat passeren. Eis vanuit het Hoogheemraadschap van Rijnland is dat deze boringen uitgevoerd dienen te worden d.m.v. Drill-grout. Boren met Drill-grout is kostenverhogend.</t>
  </si>
  <si>
    <t>In diverse casus is het in tegenstelling tot de contracteis B400-158.01 "Het tracé dient op openbare grond van gemeente of waterschap aangelegd te worden." niet mogelijk om de middenspanningskabel geheel aan te leggen op openbaar terrein.</t>
  </si>
  <si>
    <t>OG heeft op 09-11-2017 aan ON verzocht een nieuw toetsmoment in te lassen voor de Voorlopige Ontwerpen van case 137757 en 162535. In de initiële toetsing heeft OG afgezien van een inhoudelijke toets van de genoemde documenten. Het toevoegen van een toetsmoment is een wijziging ten opzichte van de Basisovereenkomst (Annex IV). ON verzoekt daarom middels deze afwijking aan OG om een Wijziging OG (cf. UAV GC paragraaf 14 lid 1) op te stellen voor de wijziging van proceseisen in VS02. Omwille van de voortgang van het project is het uitgangspunt dat het UO van de betreffende cases niet wordt herzien. Mochten er vanuit de toetsing wijzigingen noodzakelijk zijn aan het UO dan zullen deze middels een VTW worden afgewikkeld.</t>
  </si>
  <si>
    <t>Op 15-11-2017 heeft ON de planning retour ontvangen van het planningsloket waarin per case de gevraagde capaciteit is gepland (zie bijlage). Op 16-11-2017, n.a.v. voortgangsoverleg van vanmorgen, contact gehad met dhr. Post van het Planningsloket. Gevraagd of dit de daadwerkelijke planning is of dat er, al dan niet bij urgentie, te schuiven is. Dhr. Post geeft aan dat er geen ruimte in de planning zit om capaciteit naar voren te schuiven. Met hetgeen op 16-11-2017 in het voortgangsoverleg door OG is aangegeven, dat kabels niet onnodig dood in de grond mogen liggen, houdt dit tot nader order in dat ON genoodzaakt is de planning te verschuiven om een zo goed als aaneengesloten planning met Netcare te krijgen. Voor Case 161502 en 161507 (Hoofddorp) is het vanuit de gemeente Haarlemmermeer de wens om wel in uitvoering te gaan aangezien een deel van het tracé gezamenlijk met een ander tracé voor Liander aangelegd moet worden. Bovendien betreft dit een case waarachter een klant zit, die nu tijdelijk op een andere wijze wordt aangesloten. Ook dit houdt in dat, naar wij begrepen hebben, ON genoodzaakt is de planning te verschuiven. Graag ontvangen wij een wijziging OG naar aanleiding van de nieuwe eis dat 'kabels niet onnodig dood in de grond mogen liggen'. Hiervoor dienen wij deze afwijking in. Graag in de wijziging OG smart aangeven wat de definitie van 'onnodig' is in tijd, opdat wij daar op een juiste wijze rekening mee kunnen houden in de planning.</t>
  </si>
  <si>
    <t>Bij de Externe Audit door OG op 20 juni jl. is door ON geconstateerd dat het Toetsplan ontbrak vooruitlopend op de audit, de agenda niet overeen kwam met de indeling en dat de door OG geregistreerde Toetsdatum foutief is. De audit heeft plaatsgevonden op 20 juni en niet op 19 juni.</t>
  </si>
  <si>
    <t>Na overleg met het HHNK blijkt dat het noodzakelijk is uit te wijken naar particulier terrein i.v.m. de dijk. Minimale afstand vanaf de slootkant is 12 meter.</t>
  </si>
  <si>
    <t>Projectmanagementplan, versie 1, d.d. 06-06-2017 niet akkoord conform toetsverslag, kenmerk PROD001, d.d. 16-6-2017.</t>
  </si>
  <si>
    <t>Conform annex III dient ON 14 dagen na gunning de 'volmacht vertegenwoordiger opdrachtnemer' aan te leveren. Op 29 mei 2017 was het format niet ondertekend en niet formeel ingediend.</t>
  </si>
  <si>
    <t>Conform annex III dient ON 28 dagen na gunning de 'verzekering voor het werk' aan te leveren. Op 12 juni 2017 was het document nog niet formeel ingediend.</t>
  </si>
  <si>
    <t>Conform annex III dient ON 14 dagen na gunning de 'Format voortgangsrapportage (VGR)' aan te leveren. Op 29 mei 2017 was het format nog niet formeel ingediend.</t>
  </si>
  <si>
    <t>Conform annex III dient ON 14 dagen na gunning het overlegschema aan te leveren. Op 29 mei 2017 was het format nog niet formeel ingediend.</t>
  </si>
  <si>
    <t>Gedeelte van opdracht is al uitgevoerd: station Middenweg 1 (4445) wordt al vervangen door I-Netten (in de AM opdracht staat dat Stam&amp;Co dit had moeten doen) en komt links te liggen van de originele MSR waardoor het beoogde tracé veranderd moet worden.</t>
  </si>
  <si>
    <t>I.v.m. een MS storing is een bestaande MS aftakmof reeds uitgenomen en is de situatie ter plekke anders dan de situatie die beschreven staat in de opdracht. Op basis van de nieuwe situatie wordt het ontwerp van het tracé langer.</t>
  </si>
  <si>
    <t>Conform opdrachtformulier AM dienen huidige verlaten kabels enkel uitgehaald te worden daar waar het nodig en mogelijk is in 1 arbeidsgang. Echter, bij de afstemming met de gemeente Hollands Kroon is de verplichting opgelegd om de oude kabel ter hoogte van de Weel te verwijderen. De oude kabel ligt niet in het nieuw te leggen tracé en kan slechts uitgehaald worden wanneer de nieuwe kabel is aangesloten. De eis van de gemeente is overeenkomstig het 'handboek kabels en leidingen 2015 gemeente Hollands Kroon, hoofdstuk 9, artikel 5 (zie bijlage)'.</t>
  </si>
  <si>
    <t>In de opdracht staat vermeld dat de MS installatie van Station Slingerweg 1 vervangen moet worden. De uitvoerder van Liander meldt echter dat dit al in 2015 (!) gebeurd is.</t>
  </si>
  <si>
    <t>Het oude behuizingsnummer is: 3 022 086, adres Lagedykerweg 2. Het nieuwe behuizingsnummer is : 9 015 946, adres Lagerdijkerweg to 23. De Webgis omgeving is getoetst op het behuizingsnummer in de AM-opdracht</t>
  </si>
  <si>
    <t>Tijdens het vooroverleg met het hoogheemraadschap is een beoogd tracé door de dijk besproken. Echter, na een personeelswisseling geeft het hoogheemraadschap nu aan dat er volgens de richtlijnen verder van de dijk moet worden gegraven. Dit nieuwe tracé loopt door particulier terrein en Mariska van JZ geeft aan dat voor het perceel van Staatsbosbeheer een ZRO aanvraagtermijn van maximaal 6 maanden geldt.</t>
  </si>
  <si>
    <t>Op basis van het gestelde in par. 15.3 van de UAV-GC verzoeken wij een week uitstel van de acceptatiedatum voor de nieuwe versie van het PMP 3.0. Deze is op 11-8-2017 gesteld en ons verzoek is dit op 18-8-2017 te stellen.</t>
  </si>
  <si>
    <t>Tijdens een audit werd een negatieve bevinding vastgesteld omtrent het afwijkingenregister. Op 15-08-2017 werd dit door OG aangemerkt als tekortkoming.</t>
  </si>
  <si>
    <t>Tijdens een audit werd een negatieve bevinding vastgesteld omtrent eisenbeheer. Op 15-08-2017 werd dit door OG aangemerkt als tekortkoming.</t>
  </si>
  <si>
    <t>Tijdens ontgraven bestaande bundel nabij Trafo geconstateerd dat bundel niet op diepte ligt.</t>
  </si>
  <si>
    <t>Kabels en leidingen</t>
  </si>
  <si>
    <t>Bij het maken van de proefsleuf aan de Zuidervaartdijk heeft ON geconstateerd dat de kabel(s) niet op de locatie ligt/liggen die in WebGis/Klic zijn aangegeven.</t>
  </si>
  <si>
    <t>Voor de 4*150 kabels worden verschillende waarden aangehouden in de B400 en N2015 voor zowel de maximale trekkracht als de buigstraal. Daarnaast staan de waarden voor de 4*95 kabel en de 1*240 kabel wel in de N2015 genoemd, maar niet in de B400. Afwijking is 17-10-2017 besproken tussen Hans v.d. Hatert, Evert-Jan Smit en Wybo Hofstra. Terugkoppeling door OG toegezegd op korte termijn i.v.m. engineeringsproces.</t>
  </si>
  <si>
    <t>De boogboring is afwijkend t.o.v. XY coördinaten ontwerp aangebracht.</t>
  </si>
  <si>
    <t>Er zijn een tweetal afwijkingen niet gemeld aan OG. Reden van het niet melden is tweeledig. Zo is de afwijking intern vanaf de werkvloer (voorman) richting de uitvoerder wel gemeld, maar de melding is niet per direct gecommuniceerd met de hoofduitvoerder of kantoor. Hierdoor heeft de ON de melding ook niet direct kunnen doorgeven aan de OG.</t>
  </si>
  <si>
    <t>Om een optimale planning na te streven, is het wenselijk om vóór indiening en toetsing van het VO officieel akkoord te verkrijgen op het voorkeurstracé. Hierdoor kunnen ZRO's eerder aangevraagd worden.</t>
  </si>
  <si>
    <t>De inspectierapporten moeten (conform VS2) binnen 2 weken door de opdrachtnemer met de opdrachtgever worden besproken, in het bijzijn van de V&amp;G coördinator uitvoeringsfase. Dit gebeurt niet. V&amp;G coördinator uitvoeringsfase is de hoofduitvoerder (Jos den Haan). Tot nu toe werden de inspectierapporten niet besproken met de OG.</t>
  </si>
  <si>
    <t>Bij de Hooikamplaan, overgangsmof 3, bestond het risico dat bij de kabeltrek de trekkracht zou worden overschreden.</t>
  </si>
  <si>
    <t>Het HHNK heeft verzocht om het tracé te wijzigen. Afgesproken tijdens het overleg met HHNK te Alkmaar (zie Contactregistratie van 28 november 2018) is dat de kabels in de lengterichting van de Oosterdwarsweg worden gelegd. Voor het maken van de gestuurde boring in de lengterichting van de weg veranderd tijdelijk de verkeerssituatie en moet daarvoor conform de CROW een verkeersplan en afzettingsplan opgesteld worden. Deze plannen dienen minimaal 8 weken voor het uitvoeren van de werkzaamheden bij onze objectbeheerder wegen aangeleverd te worden.</t>
  </si>
  <si>
    <t>Verplaatsing van MS station OVERTOOM 30 (3 021 401) (6608). Verplaatsing is vanuit de huidige locatie op de Overtoom 30F naar de iets verder gelegen dijk op de Westzanerdijk t.h.v. 478 te Zaandam. Evert-Jan heeft om deze verplaatsing gevraagd op 6 december 2018. Op het bevestigingsmailtje van vrijdag 7 december 2018 heeft Evert-Jan zijn goedkeuring gegeven. De reden waarom Evert-Jan om deze wijziging heeft gevraagd is omdat de nieuwe kabels t.b.v. van netverzwaring zeer moeilijk gelegd kunnen worden naar de eerder voorbeschreven locatie op de Overtoom 30F. Vandaar de alternatief om het MS station naar de dijk te verplaatsen, waar de toegang wel te realiseren is.</t>
  </si>
  <si>
    <t>Nadat gisteren het aarddraad is gelegd en op rol voor het station, heeft uitvoering direct de kabel afgedekt met afdekflap en de grond over heen gedaan. Volgende ochtend constateerden wij dat de 70CU kabel is opgegraven, is afgeknipt en gestolen. Circa 7 meter kabel gestolen, vermoedelijk zijn we overdag gezien door verdachten dat we koperkabel hebben gelegd.</t>
  </si>
  <si>
    <t>i.v.m. inritten naar de woningen heeft de opzichter van de gemeente het verzoek gedaan om de inritten toegankelijk te houden tijdens werkzaamheden door middel van het leggen van mantelbuizen.</t>
  </si>
  <si>
    <t>NB: Op 6 augustus werd case Lonjeweg (c162539) Technisch Gereed gemeld, ten tijde van de toets (25-septermber) kon er geen volledig opleverdossier worden getoond.</t>
  </si>
  <si>
    <t>G-VTW-003</t>
  </si>
  <si>
    <t>G-VTW-010</t>
  </si>
  <si>
    <t>G-VTW-001</t>
  </si>
  <si>
    <t>G-VTW-065</t>
  </si>
  <si>
    <t>G-VTW-051</t>
  </si>
  <si>
    <t>G-VTW-018</t>
  </si>
  <si>
    <t>G-VTW-024</t>
  </si>
  <si>
    <t>G-VTW-025</t>
  </si>
  <si>
    <t>G-VTW-026</t>
  </si>
  <si>
    <t>G-VTW-027</t>
  </si>
  <si>
    <t>G-VTW-028</t>
  </si>
  <si>
    <t>G-VTW-030</t>
  </si>
  <si>
    <t>G-VTW-031</t>
  </si>
  <si>
    <t>G-VTW-033</t>
  </si>
  <si>
    <t>G-VTW-035</t>
  </si>
  <si>
    <t>G-VTW-036</t>
  </si>
  <si>
    <t>G-VTW-037</t>
  </si>
  <si>
    <t>G-VTW-038</t>
  </si>
  <si>
    <t>G-VTW-039</t>
  </si>
  <si>
    <t>G-VTW-040</t>
  </si>
  <si>
    <t>G-VTW-041</t>
  </si>
  <si>
    <t>G-VTW-048</t>
  </si>
  <si>
    <t>G-VTW-049</t>
  </si>
  <si>
    <t>G-VTW-050</t>
  </si>
  <si>
    <t>G-VTW-054</t>
  </si>
  <si>
    <t>G-VTW-060</t>
  </si>
  <si>
    <t>G-VTW-063</t>
  </si>
  <si>
    <t>G-VTW-074</t>
  </si>
  <si>
    <t>G-VTW-080</t>
  </si>
  <si>
    <t>G-VTW-095</t>
  </si>
  <si>
    <t>G-VTW-004</t>
  </si>
  <si>
    <t>G-VTW-007</t>
  </si>
  <si>
    <t>G-VTW-009</t>
  </si>
  <si>
    <t>G-VTW-055</t>
  </si>
  <si>
    <t>G-ZVTW-001</t>
  </si>
  <si>
    <t>G-ZWOG-013</t>
  </si>
  <si>
    <t>G-VTW-109</t>
  </si>
  <si>
    <t>G-VTW-042</t>
  </si>
  <si>
    <t>G-VTW-043</t>
  </si>
  <si>
    <t>G-VTW-044</t>
  </si>
  <si>
    <t>G-VTW-045</t>
  </si>
  <si>
    <t>G-VTW-046</t>
  </si>
  <si>
    <t>G-ZWOG-006</t>
  </si>
  <si>
    <t>G-VTW-064</t>
  </si>
  <si>
    <t>G-VTW-067</t>
  </si>
  <si>
    <t>G-VTW-068</t>
  </si>
  <si>
    <t>G-VTW-070</t>
  </si>
  <si>
    <t>G-VTW-076</t>
  </si>
  <si>
    <t>G-VTW-077</t>
  </si>
  <si>
    <t>G-VTW-078</t>
  </si>
  <si>
    <t>G-VTW-081</t>
  </si>
  <si>
    <t>G-VTW-085</t>
  </si>
  <si>
    <t>G-VTW-086</t>
  </si>
  <si>
    <t>G-VTW-089</t>
  </si>
  <si>
    <t>G-VTW-090</t>
  </si>
  <si>
    <t>G-VTW-092</t>
  </si>
  <si>
    <t>G-VTW-097</t>
  </si>
  <si>
    <t>G-VTW-098</t>
  </si>
  <si>
    <t>G-VTW-100</t>
  </si>
  <si>
    <t>G-VTW-102</t>
  </si>
  <si>
    <t>G-VTW-107</t>
  </si>
  <si>
    <t>G-VTW-110</t>
  </si>
  <si>
    <t>G-VTW-112</t>
  </si>
  <si>
    <t>G-VTW-119</t>
  </si>
  <si>
    <t>G-VTW-120</t>
  </si>
  <si>
    <t>G-VTW-122</t>
  </si>
  <si>
    <t>G-VTW-123</t>
  </si>
  <si>
    <t>G-VTW-124</t>
  </si>
  <si>
    <t>G-VTW-125</t>
  </si>
  <si>
    <t>G-VTW-056</t>
  </si>
  <si>
    <t>G-ZWOG-011</t>
  </si>
  <si>
    <t>G-ZWOG-002</t>
  </si>
  <si>
    <t>G-ZVTW-002</t>
  </si>
  <si>
    <t>G-ZWOG-020</t>
  </si>
  <si>
    <t>G-ZWOG-022</t>
  </si>
  <si>
    <t>G-ZWOG-023</t>
  </si>
  <si>
    <t>G-ZWOG-015</t>
  </si>
  <si>
    <t>G-ZWOG-016</t>
  </si>
  <si>
    <t>G-ZWOG-017</t>
  </si>
  <si>
    <t>G-ZWOG-003-1</t>
  </si>
  <si>
    <t>G-ZWOG-004</t>
  </si>
  <si>
    <t>G-ZWOG-005</t>
  </si>
  <si>
    <t>G-ZWOG-007</t>
  </si>
  <si>
    <t>G-ZWOG-008</t>
  </si>
  <si>
    <t>G-ZWOG-009</t>
  </si>
  <si>
    <t>G-ZWOG-010</t>
  </si>
  <si>
    <t>G-ZWOG-012</t>
  </si>
  <si>
    <t>G-ZWOG-014</t>
  </si>
  <si>
    <t>G-ZWOG-018</t>
  </si>
  <si>
    <t>G-ZWOG-019</t>
  </si>
  <si>
    <t>G-ZWOG-021</t>
  </si>
  <si>
    <t>G-AFW-024</t>
  </si>
  <si>
    <t>G-AFW-027</t>
  </si>
  <si>
    <t>G-AFW-028</t>
  </si>
  <si>
    <t>G-AFW-031</t>
  </si>
  <si>
    <t>G-AFW-036</t>
  </si>
  <si>
    <t>G-AFW-037</t>
  </si>
  <si>
    <t>G-AFW-053</t>
  </si>
  <si>
    <t>G-AFW-050</t>
  </si>
  <si>
    <t>G-AFW-056</t>
  </si>
  <si>
    <t>G-AFW-057</t>
  </si>
  <si>
    <t>G-AFW-062</t>
  </si>
  <si>
    <t>G-AFW-063</t>
  </si>
  <si>
    <t>G-AFW-069</t>
  </si>
  <si>
    <t>G-AFW-070</t>
  </si>
  <si>
    <t>G-AFW-076</t>
  </si>
  <si>
    <t>G-AFW-080</t>
  </si>
  <si>
    <t>G-AFW-081</t>
  </si>
  <si>
    <t>G-AFW-082</t>
  </si>
  <si>
    <t>G-AFW-083</t>
  </si>
  <si>
    <t>G-AFW-086</t>
  </si>
  <si>
    <t>G-AFW-087</t>
  </si>
  <si>
    <t>G-AFW-001</t>
  </si>
  <si>
    <t>G-AFW-002</t>
  </si>
  <si>
    <t>G-AFW-003</t>
  </si>
  <si>
    <t>G-AFW-004</t>
  </si>
  <si>
    <t>G-AFW-006</t>
  </si>
  <si>
    <t>G-AFW-007</t>
  </si>
  <si>
    <t>G-AFW-008</t>
  </si>
  <si>
    <t>G-AFW-014</t>
  </si>
  <si>
    <t>G-AFW-015</t>
  </si>
  <si>
    <t>G-AFW-016</t>
  </si>
  <si>
    <t>G-AFW-017</t>
  </si>
  <si>
    <t>G-AFW-018</t>
  </si>
  <si>
    <t>G-AFW-019</t>
  </si>
  <si>
    <t>G-AFW-020</t>
  </si>
  <si>
    <t>G-AFW-021</t>
  </si>
  <si>
    <t>G-AFW-022</t>
  </si>
  <si>
    <t>G-AFW-025</t>
  </si>
  <si>
    <t>G-AFW-026</t>
  </si>
  <si>
    <t>G-AFW-029</t>
  </si>
  <si>
    <t>G-AFW-033</t>
  </si>
  <si>
    <t>G-AFW-034</t>
  </si>
  <si>
    <t>G-AFW-035</t>
  </si>
  <si>
    <t>G-AFW-038</t>
  </si>
  <si>
    <t>G-AFW-040</t>
  </si>
  <si>
    <t>G-AFW-041</t>
  </si>
  <si>
    <t>G-AFW-042</t>
  </si>
  <si>
    <t>G-AFW-043</t>
  </si>
  <si>
    <t>G-AFW-044</t>
  </si>
  <si>
    <t>G-AFW-047</t>
  </si>
  <si>
    <t>G-AFW-048</t>
  </si>
  <si>
    <t>G-AFW-049</t>
  </si>
  <si>
    <t>S-VTW-92</t>
  </si>
  <si>
    <t>S-VTW-014B</t>
  </si>
  <si>
    <t>S-VTW-015B</t>
  </si>
  <si>
    <t>S-VTW-37</t>
  </si>
  <si>
    <t>S-VTW-43</t>
  </si>
  <si>
    <t>S-VTW-44</t>
  </si>
  <si>
    <t>S-VTW-45</t>
  </si>
  <si>
    <t>S-VTW-56</t>
  </si>
  <si>
    <t>S-VTW-60</t>
  </si>
  <si>
    <t>S-VTW-002a</t>
  </si>
  <si>
    <t>S-VTW-003a</t>
  </si>
  <si>
    <t>S-VTW-004a</t>
  </si>
  <si>
    <t>S-VTW-005a</t>
  </si>
  <si>
    <t>S-VTW-006a</t>
  </si>
  <si>
    <t>S-VTW-007a</t>
  </si>
  <si>
    <t>S-VTW-008a</t>
  </si>
  <si>
    <t>S-VTW-010</t>
  </si>
  <si>
    <t>S-VTW-011</t>
  </si>
  <si>
    <t>S-VTW-012</t>
  </si>
  <si>
    <t>S-VTW-013</t>
  </si>
  <si>
    <t>S-VTW-017</t>
  </si>
  <si>
    <t>S-VTW-018</t>
  </si>
  <si>
    <t>S-VTW-019</t>
  </si>
  <si>
    <t>S-VTW-020</t>
  </si>
  <si>
    <t>S-VTW-021</t>
  </si>
  <si>
    <t>S-VTW-022</t>
  </si>
  <si>
    <t>S-VTW-025</t>
  </si>
  <si>
    <t>S-VTW-026</t>
  </si>
  <si>
    <t>S-VTW-027</t>
  </si>
  <si>
    <t>S-VTW-028</t>
  </si>
  <si>
    <t>S-VTW-030</t>
  </si>
  <si>
    <t>S-VTW-031</t>
  </si>
  <si>
    <t>S-VTW-033</t>
  </si>
  <si>
    <t>S-VTW-034</t>
  </si>
  <si>
    <t>S-VTW-035</t>
  </si>
  <si>
    <t>S-VTW-036</t>
  </si>
  <si>
    <t>S-VTW-038</t>
  </si>
  <si>
    <t>S-NWOG-010</t>
  </si>
  <si>
    <t>S-VTW-040</t>
  </si>
  <si>
    <t>S-VTW-041</t>
  </si>
  <si>
    <t>S-VTW-046</t>
  </si>
  <si>
    <t>S-VTW-047</t>
  </si>
  <si>
    <t>S-VTW-048</t>
  </si>
  <si>
    <t>S-VTW-049</t>
  </si>
  <si>
    <t>S-VTW-050</t>
  </si>
  <si>
    <t>S-VTW-051</t>
  </si>
  <si>
    <t>S-VTW-055</t>
  </si>
  <si>
    <t>S-VTW-062</t>
  </si>
  <si>
    <t>S-VTW-063</t>
  </si>
  <si>
    <t>S-VTW-068</t>
  </si>
  <si>
    <t>S-VTW-076</t>
  </si>
  <si>
    <t>S-VTW-077</t>
  </si>
  <si>
    <t>S-VTW-079</t>
  </si>
  <si>
    <t>S-VTW-081</t>
  </si>
  <si>
    <t>S-VTW-083</t>
  </si>
  <si>
    <t>S-VTW-084</t>
  </si>
  <si>
    <t>S-VTW-085</t>
  </si>
  <si>
    <t>S-VTW-086</t>
  </si>
  <si>
    <t>S-VTW-087</t>
  </si>
  <si>
    <t>S-VTW-088</t>
  </si>
  <si>
    <t>S-VTW-089</t>
  </si>
  <si>
    <t>S-VTW-091</t>
  </si>
  <si>
    <t>S-VTW-093</t>
  </si>
  <si>
    <t>S-VTW-095</t>
  </si>
  <si>
    <t>S-VTW-096</t>
  </si>
  <si>
    <t>S-VTW-100</t>
  </si>
  <si>
    <t>S-VTW-102</t>
  </si>
  <si>
    <t>S-VTW-103</t>
  </si>
  <si>
    <t>S-VTW-131</t>
  </si>
  <si>
    <t>S-VTW-133</t>
  </si>
  <si>
    <t>S-VTW-134</t>
  </si>
  <si>
    <t>S-NWOG-001</t>
  </si>
  <si>
    <t>S-NWOG-002</t>
  </si>
  <si>
    <t>S-NWOG-003</t>
  </si>
  <si>
    <t>S-NWOG-004</t>
  </si>
  <si>
    <t>S-NWOG-005</t>
  </si>
  <si>
    <t>S-NWOG-006</t>
  </si>
  <si>
    <t>S-NWOG-007</t>
  </si>
  <si>
    <t>S-NWOG-008</t>
  </si>
  <si>
    <t>S-NWOG-009</t>
  </si>
  <si>
    <t>S-NWOG-011</t>
  </si>
  <si>
    <t>S-NWOG-012</t>
  </si>
  <si>
    <t>S-NWOG-013</t>
  </si>
  <si>
    <t>S-NWOG-014</t>
  </si>
  <si>
    <t>S-NWOG-015</t>
  </si>
  <si>
    <t>S-NWOG-016</t>
  </si>
  <si>
    <t>S-NWOG-017</t>
  </si>
  <si>
    <t>S-NWOG-018</t>
  </si>
  <si>
    <t>S-NWOG-019</t>
  </si>
  <si>
    <t>S-AFW-005</t>
  </si>
  <si>
    <t>S-AFW-006</t>
  </si>
  <si>
    <t>S-AFW-008</t>
  </si>
  <si>
    <t>S-AFW-010</t>
  </si>
  <si>
    <t>S-AFW-011</t>
  </si>
  <si>
    <t>S-AFW-012</t>
  </si>
  <si>
    <t>S-AFW-017</t>
  </si>
  <si>
    <t>S-AFW-018</t>
  </si>
  <si>
    <t>S-AFW-019</t>
  </si>
  <si>
    <t>S-AFW-020</t>
  </si>
  <si>
    <t>S-AFW-021</t>
  </si>
  <si>
    <t>S-AFW-024</t>
  </si>
  <si>
    <t>S-AFW-025</t>
  </si>
  <si>
    <t>S-AFW-026</t>
  </si>
  <si>
    <t>S-AFW-027</t>
  </si>
  <si>
    <t>S-AFW-028</t>
  </si>
  <si>
    <t>S-AFW-029</t>
  </si>
  <si>
    <t>S-AFW-034</t>
  </si>
  <si>
    <t>S-AFW-042</t>
  </si>
  <si>
    <t>S-AFW-043</t>
  </si>
  <si>
    <t>S-AFW-066</t>
  </si>
  <si>
    <t>S-AFW-094</t>
  </si>
  <si>
    <t>S-AFW-095</t>
  </si>
  <si>
    <t>S-AFW-096</t>
  </si>
  <si>
    <t>S-AFW-100</t>
  </si>
  <si>
    <t>S-AFW-101</t>
  </si>
  <si>
    <t>S-AFW-103</t>
  </si>
  <si>
    <t>S-AFW-223</t>
  </si>
  <si>
    <t>S-AFW-249</t>
  </si>
  <si>
    <t>S-AFW-264</t>
  </si>
  <si>
    <t>S-AFW-267</t>
  </si>
  <si>
    <t>S-AFW-277</t>
  </si>
  <si>
    <t>S-AFW-243</t>
  </si>
  <si>
    <t>S-AFW-236</t>
  </si>
  <si>
    <t>Aanvullend onderzoek: Archeologische vondsten</t>
  </si>
  <si>
    <t>fin</t>
  </si>
  <si>
    <t>Aanvullende eisen vergunningverlenende instanties: VTW-018 3 weken uitloop agv eis monitoringsplan RWS en 3 weken extra uitloop ivm kerstvakantie.</t>
  </si>
  <si>
    <t>S-VTW-009</t>
  </si>
  <si>
    <t>Onbekend</t>
  </si>
  <si>
    <t xml:space="preserve">Handelingskosten </t>
  </si>
  <si>
    <t>G-VTW-023</t>
  </si>
  <si>
    <t>G-VTW-066</t>
  </si>
  <si>
    <t>Handelingsuren</t>
  </si>
  <si>
    <t>Extra LS kabel</t>
  </si>
  <si>
    <t>Onduidelijkheid over scope</t>
  </si>
  <si>
    <t>Complexe engineering</t>
  </si>
  <si>
    <t>Veel coördinatie om definitieve scope helder te krijgen. Deel van engineering opnieuw uitgevoerd.</t>
  </si>
  <si>
    <t>Opdrachtformulier verouderd (verkeerde kabelnummers), daardoor extra inspanning om scope helder te krijgen.</t>
  </si>
  <si>
    <t>Nieuwe WV-er, daarom opnieuw vooroverleggen gevoerd</t>
  </si>
  <si>
    <t>- GIS-gegevens bleken onjuist, veel inspanning vereist om juiste gegevens boven tafel te krijgen. - Nieuwe WV-er, daarom opnieuw vooroverleggen gevoerd</t>
  </si>
  <si>
    <t>Verstoring in uitvoering omdat scope niet helder was (huisaansluitingen + OV), extra inspanning geleverd om deze helder te krijgen.</t>
  </si>
  <si>
    <t>G-VTW-58</t>
  </si>
  <si>
    <t>Scopeuitbreiding gas case 163410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</si>
</sst>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quot;€&quot;\ #,##0.00"/>
  </numFmts>
  <fonts count="6" x14ac:knownFonts="1">
    <font>
      <sz val="11"/>
      <color theme="1"/>
      <name val="Calibri"/>
      <family val="2"/>
      <scheme val="minor"/>
    </font>
    <font>
      <sz val="11"/>
      <color rgb="FFFF0000"/>
      <name val="Calibri"/>
      <family val="2"/>
      <scheme val="minor"/>
    </font>
    <font>
      <b/>
      <sz val="11"/>
      <color theme="1"/>
      <name val="Calibri"/>
      <family val="2"/>
      <scheme val="minor"/>
    </font>
    <font>
      <sz val="10"/>
      <color theme="1"/>
      <name val="Arial"/>
      <family val="2"/>
    </font>
    <font>
      <sz val="11"/>
      <name val="Calibri"/>
      <family val="2"/>
      <scheme val="minor"/>
    </font>
    <font>
      <b/>
      <sz val="12"/>
      <color theme="1"/>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FF0000"/>
        <bgColor indexed="64"/>
      </patternFill>
    </fill>
  </fills>
  <borders count="1">
    <border>
      <left/>
      <right/>
      <top/>
      <bottom/>
      <diagonal/>
    </border>
  </borders>
  <cellStyleXfs count="1">
    <xf numFmtId="0" fontId="0" fillId="0" borderId="0"/>
  </cellStyleXfs>
  <cellXfs count="40">
    <xf numFmtId="0" fontId="0" fillId="0" borderId="0" xfId="0"/>
    <xf numFmtId="0" fontId="2" fillId="0" borderId="0" xfId="0" applyFont="1"/>
    <xf numFmtId="0" fontId="3" fillId="0" borderId="0" xfId="0" applyFont="1" applyAlignment="1">
      <alignment horizontal="left" wrapText="1"/>
    </xf>
    <xf numFmtId="0" fontId="0" fillId="0" borderId="0" xfId="0" applyFont="1" applyAlignment="1">
      <alignment horizontal="left"/>
    </xf>
    <xf numFmtId="0" fontId="0" fillId="0" borderId="0" xfId="0" applyFont="1" applyAlignment="1">
      <alignment horizontal="left" wrapText="1"/>
    </xf>
    <xf numFmtId="14" fontId="0" fillId="0" borderId="0" xfId="0" applyNumberFormat="1" applyFont="1" applyAlignment="1">
      <alignment horizontal="left"/>
    </xf>
    <xf numFmtId="0" fontId="0" fillId="0" borderId="0" xfId="0" applyAlignment="1">
      <alignment wrapText="1"/>
    </xf>
    <xf numFmtId="164" fontId="0" fillId="0" borderId="0" xfId="0" applyNumberFormat="1" applyFont="1" applyAlignment="1">
      <alignment horizontal="left"/>
    </xf>
    <xf numFmtId="0" fontId="1" fillId="0" borderId="0" xfId="0" applyFont="1" applyAlignment="1">
      <alignment horizontal="left"/>
    </xf>
    <xf numFmtId="0" fontId="0" fillId="0" borderId="0" xfId="0" applyNumberFormat="1" applyFont="1" applyAlignment="1">
      <alignment horizontal="left"/>
    </xf>
    <xf numFmtId="0" fontId="0" fillId="0" borderId="0" xfId="0" applyFont="1" applyAlignment="1">
      <alignment horizontal="left" vertical="center" wrapText="1"/>
    </xf>
    <xf numFmtId="0" fontId="0" fillId="2" borderId="0" xfId="0" applyFont="1" applyFill="1" applyAlignment="1">
      <alignment horizontal="left"/>
    </xf>
    <xf numFmtId="0" fontId="0" fillId="2" borderId="0" xfId="0" applyFont="1" applyFill="1" applyAlignment="1">
      <alignment horizontal="left" wrapText="1"/>
    </xf>
    <xf numFmtId="164" fontId="0" fillId="2" borderId="0" xfId="0" applyNumberFormat="1" applyFont="1" applyFill="1" applyAlignment="1">
      <alignment horizontal="left"/>
    </xf>
    <xf numFmtId="0" fontId="4" fillId="0" borderId="0" xfId="0" applyFont="1" applyAlignment="1">
      <alignment horizontal="left"/>
    </xf>
    <xf numFmtId="0" fontId="1" fillId="2" borderId="0" xfId="0" applyFont="1" applyFill="1" applyAlignment="1">
      <alignment horizontal="left"/>
    </xf>
    <xf numFmtId="0" fontId="1" fillId="2" borderId="0" xfId="0" applyFont="1" applyFill="1" applyAlignment="1">
      <alignment horizontal="left" wrapText="1"/>
    </xf>
    <xf numFmtId="164" fontId="1" fillId="2" borderId="0" xfId="0" applyNumberFormat="1" applyFont="1" applyFill="1" applyAlignment="1">
      <alignment horizontal="left"/>
    </xf>
    <xf numFmtId="0" fontId="0" fillId="3" borderId="0" xfId="0" applyFont="1" applyFill="1" applyAlignment="1">
      <alignment horizontal="left"/>
    </xf>
    <xf numFmtId="14" fontId="0" fillId="2" borderId="0" xfId="0" applyNumberFormat="1" applyFont="1" applyFill="1" applyAlignment="1">
      <alignment horizontal="left"/>
    </xf>
    <xf numFmtId="14" fontId="1" fillId="2" borderId="0" xfId="0" applyNumberFormat="1" applyFont="1" applyFill="1" applyAlignment="1">
      <alignment horizontal="left"/>
    </xf>
    <xf numFmtId="0" fontId="0" fillId="0" borderId="0" xfId="0" applyFont="1" applyBorder="1" applyAlignment="1">
      <alignment horizontal="left" vertical="center" wrapText="1"/>
    </xf>
    <xf numFmtId="0" fontId="0" fillId="0" borderId="0" xfId="0" applyFont="1" applyBorder="1" applyAlignment="1">
      <alignment horizontal="left" wrapText="1"/>
    </xf>
    <xf numFmtId="0" fontId="5" fillId="0" borderId="0" xfId="0" applyFont="1" applyAlignment="1">
      <alignment horizontal="center" vertical="center"/>
    </xf>
    <xf numFmtId="0" fontId="5" fillId="0" borderId="0" xfId="0" applyFont="1" applyAlignment="1">
      <alignment horizontal="center" vertical="center" wrapText="1"/>
    </xf>
    <xf numFmtId="14" fontId="5" fillId="0" borderId="0" xfId="0" applyNumberFormat="1" applyFont="1" applyAlignment="1">
      <alignment horizontal="center" vertical="center"/>
    </xf>
    <xf numFmtId="164" fontId="5" fillId="0" borderId="0" xfId="0" applyNumberFormat="1" applyFont="1" applyAlignment="1">
      <alignment horizontal="center" vertical="center" wrapText="1"/>
    </xf>
    <xf numFmtId="0" fontId="4" fillId="0" borderId="0" xfId="0" applyFont="1" applyAlignment="1">
      <alignment horizontal="left" wrapText="1"/>
    </xf>
    <xf numFmtId="14" fontId="4" fillId="0" borderId="0" xfId="0" applyNumberFormat="1" applyFont="1" applyAlignment="1">
      <alignment horizontal="left"/>
    </xf>
    <xf numFmtId="164" fontId="4" fillId="0" borderId="0" xfId="0" applyNumberFormat="1" applyFont="1" applyAlignment="1">
      <alignment horizontal="left"/>
    </xf>
    <xf numFmtId="0" fontId="0" fillId="0" borderId="0" xfId="0" applyFont="1" applyFill="1" applyAlignment="1">
      <alignment horizontal="left"/>
    </xf>
    <xf numFmtId="0" fontId="0" fillId="0" borderId="0" xfId="0" applyFont="1" applyFill="1" applyAlignment="1">
      <alignment horizontal="left" wrapText="1"/>
    </xf>
    <xf numFmtId="14" fontId="0" fillId="0" borderId="0" xfId="0" applyNumberFormat="1" applyFont="1" applyFill="1" applyAlignment="1">
      <alignment horizontal="left"/>
    </xf>
    <xf numFmtId="0" fontId="5" fillId="0" borderId="0" xfId="0" applyFont="1" applyFill="1" applyAlignment="1">
      <alignment horizontal="center" vertical="center"/>
    </xf>
    <xf numFmtId="0" fontId="5" fillId="0" borderId="0" xfId="0" applyNumberFormat="1" applyFont="1" applyAlignment="1">
      <alignment horizontal="center" vertical="center" wrapText="1"/>
    </xf>
    <xf numFmtId="0" fontId="0" fillId="2" borderId="0" xfId="0" applyNumberFormat="1" applyFont="1" applyFill="1" applyAlignment="1">
      <alignment horizontal="left"/>
    </xf>
    <xf numFmtId="0" fontId="1" fillId="2" borderId="0" xfId="0" applyNumberFormat="1" applyFont="1" applyFill="1" applyAlignment="1">
      <alignment horizontal="left"/>
    </xf>
    <xf numFmtId="0" fontId="4" fillId="0" borderId="0" xfId="0" applyNumberFormat="1" applyFont="1" applyAlignment="1">
      <alignment horizontal="left"/>
    </xf>
    <xf numFmtId="0" fontId="0" fillId="0" borderId="0" xfId="0" applyAlignment="1">
      <alignment horizontal="left"/>
    </xf>
    <xf numFmtId="0" fontId="0" fillId="0" borderId="0" xfId="0" applyNumberFormat="1"/>
  </cellXfs>
  <cellStyles count="1">
    <cellStyle name="Standa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525"/>
  <sheetViews>
    <sheetView tabSelected="1" zoomScale="80" zoomScaleNormal="80" workbookViewId="0">
      <pane ySplit="1" topLeftCell="A2" activePane="bottomLeft" state="frozen"/>
      <selection pane="bottomLeft" activeCell="G529" sqref="G529"/>
    </sheetView>
  </sheetViews>
  <sheetFormatPr defaultRowHeight="15" x14ac:dyDescent="0.25"/>
  <cols>
    <col min="1" max="1" width="10.140625" style="3" bestFit="1" customWidth="1"/>
    <col min="2" max="2" width="13.7109375" style="4" customWidth="1"/>
    <col min="3" max="3" width="15.42578125" style="3" bestFit="1" customWidth="1"/>
    <col min="4" max="4" width="11.42578125" style="3" bestFit="1" customWidth="1"/>
    <col min="5" max="5" width="19.28515625" style="3" bestFit="1" customWidth="1"/>
    <col min="6" max="6" width="18.42578125" style="3" bestFit="1" customWidth="1"/>
    <col min="7" max="7" width="21.28515625" style="5" bestFit="1" customWidth="1"/>
    <col min="8" max="8" width="22.7109375" style="3" bestFit="1" customWidth="1"/>
    <col min="9" max="9" width="21.42578125" style="3" bestFit="1" customWidth="1"/>
    <col min="10" max="10" width="43.140625" style="3" bestFit="1" customWidth="1"/>
    <col min="11" max="11" width="25.28515625" style="3" bestFit="1" customWidth="1"/>
    <col min="12" max="12" width="45.42578125" style="3" bestFit="1" customWidth="1"/>
    <col min="13" max="13" width="22.140625" style="3" bestFit="1" customWidth="1"/>
    <col min="14" max="14" width="28.5703125" style="7" bestFit="1" customWidth="1"/>
    <col min="15" max="15" width="28.5703125" style="9" customWidth="1"/>
    <col min="16" max="16" width="28.5703125" style="7" customWidth="1"/>
    <col min="17" max="17" width="217.7109375" style="4" bestFit="1" customWidth="1"/>
    <col min="18" max="21" width="9.140625" style="3"/>
    <col min="22" max="23" width="9.42578125" style="3" bestFit="1" customWidth="1"/>
    <col min="24" max="16384" width="9.140625" style="3"/>
  </cols>
  <sheetData>
    <row r="1" spans="1:23" s="23" customFormat="1" ht="31.5" x14ac:dyDescent="0.25">
      <c r="A1" s="23" t="s">
        <v>0</v>
      </c>
      <c r="B1" s="24" t="s">
        <v>26</v>
      </c>
      <c r="C1" s="23" t="s">
        <v>4</v>
      </c>
      <c r="D1" s="23" t="s">
        <v>1</v>
      </c>
      <c r="E1" s="23" t="s">
        <v>11</v>
      </c>
      <c r="F1" s="33" t="s">
        <v>8</v>
      </c>
      <c r="G1" s="25" t="s">
        <v>9</v>
      </c>
      <c r="H1" s="23" t="s">
        <v>29</v>
      </c>
      <c r="I1" s="23" t="s">
        <v>34</v>
      </c>
      <c r="J1" s="23" t="s">
        <v>14</v>
      </c>
      <c r="K1" s="23" t="s">
        <v>71</v>
      </c>
      <c r="L1" s="23" t="s">
        <v>33</v>
      </c>
      <c r="M1" s="24" t="s">
        <v>22</v>
      </c>
      <c r="N1" s="26" t="s">
        <v>23</v>
      </c>
      <c r="O1" s="34" t="s">
        <v>646</v>
      </c>
      <c r="P1" s="26" t="s">
        <v>643</v>
      </c>
      <c r="Q1" s="24" t="s">
        <v>24</v>
      </c>
    </row>
    <row r="2" spans="1:23" ht="105" x14ac:dyDescent="0.25">
      <c r="A2" s="3">
        <v>153695</v>
      </c>
      <c r="B2" s="4" t="s">
        <v>27</v>
      </c>
      <c r="C2" s="3" t="s">
        <v>5</v>
      </c>
      <c r="D2" s="3" t="s">
        <v>10</v>
      </c>
      <c r="E2" s="3" t="s">
        <v>13</v>
      </c>
      <c r="F2" s="3" t="s">
        <v>470</v>
      </c>
      <c r="G2" s="5">
        <v>43059</v>
      </c>
      <c r="H2" s="3" t="s">
        <v>50</v>
      </c>
      <c r="I2" s="3" t="s">
        <v>50</v>
      </c>
      <c r="J2" s="3" t="s">
        <v>35</v>
      </c>
      <c r="K2" s="3" t="s">
        <v>72</v>
      </c>
      <c r="L2" s="3" t="s">
        <v>35</v>
      </c>
      <c r="M2" s="3" t="s">
        <v>642</v>
      </c>
      <c r="N2" s="7" t="s">
        <v>642</v>
      </c>
      <c r="O2" s="7" t="s">
        <v>642</v>
      </c>
      <c r="P2" s="7" t="s">
        <v>642</v>
      </c>
      <c r="Q2" s="4" t="s">
        <v>341</v>
      </c>
    </row>
    <row r="3" spans="1:23" ht="45" customHeight="1" x14ac:dyDescent="0.25">
      <c r="A3" s="3" t="s">
        <v>41</v>
      </c>
      <c r="B3" s="4" t="s">
        <v>27</v>
      </c>
      <c r="C3" s="3" t="s">
        <v>5</v>
      </c>
      <c r="D3" s="3" t="s">
        <v>10</v>
      </c>
      <c r="E3" s="3" t="s">
        <v>13</v>
      </c>
      <c r="F3" s="3" t="s">
        <v>484</v>
      </c>
      <c r="G3" s="5">
        <v>42885</v>
      </c>
      <c r="H3" s="3" t="s">
        <v>35</v>
      </c>
      <c r="I3" s="3" t="s">
        <v>35</v>
      </c>
      <c r="J3" s="3" t="s">
        <v>35</v>
      </c>
      <c r="K3" s="3" t="s">
        <v>41</v>
      </c>
      <c r="L3" s="3" t="s">
        <v>639</v>
      </c>
      <c r="M3" s="3">
        <v>0</v>
      </c>
      <c r="N3" s="7">
        <v>0</v>
      </c>
      <c r="O3" s="7" t="s">
        <v>642</v>
      </c>
      <c r="P3" s="7" t="s">
        <v>642</v>
      </c>
      <c r="Q3" s="21" t="s">
        <v>304</v>
      </c>
    </row>
    <row r="4" spans="1:23" ht="30" x14ac:dyDescent="0.25">
      <c r="A4" s="3">
        <v>161183</v>
      </c>
      <c r="B4" s="4" t="s">
        <v>27</v>
      </c>
      <c r="C4" s="3" t="s">
        <v>5</v>
      </c>
      <c r="D4" s="3" t="s">
        <v>10</v>
      </c>
      <c r="E4" s="3" t="s">
        <v>13</v>
      </c>
      <c r="F4" s="3" t="s">
        <v>485</v>
      </c>
      <c r="G4" s="5">
        <v>42900</v>
      </c>
      <c r="H4" s="3" t="s">
        <v>30</v>
      </c>
      <c r="I4" s="14" t="s">
        <v>279</v>
      </c>
      <c r="J4" s="3" t="s">
        <v>35</v>
      </c>
      <c r="K4" s="3" t="s">
        <v>18</v>
      </c>
      <c r="L4" s="3" t="s">
        <v>35</v>
      </c>
      <c r="M4" s="3">
        <v>0</v>
      </c>
      <c r="N4" s="7">
        <v>0</v>
      </c>
      <c r="O4" s="7" t="s">
        <v>642</v>
      </c>
      <c r="P4" s="7" t="s">
        <v>642</v>
      </c>
      <c r="Q4" s="22" t="s">
        <v>305</v>
      </c>
    </row>
    <row r="5" spans="1:23" ht="30" x14ac:dyDescent="0.25">
      <c r="A5" s="3">
        <v>161502</v>
      </c>
      <c r="B5" s="4" t="s">
        <v>27</v>
      </c>
      <c r="C5" s="3" t="s">
        <v>5</v>
      </c>
      <c r="D5" s="3" t="s">
        <v>10</v>
      </c>
      <c r="E5" s="3" t="s">
        <v>13</v>
      </c>
      <c r="F5" s="3" t="s">
        <v>486</v>
      </c>
      <c r="G5" s="5">
        <v>42900</v>
      </c>
      <c r="H5" s="3" t="s">
        <v>31</v>
      </c>
      <c r="I5" s="3" t="s">
        <v>275</v>
      </c>
      <c r="J5" s="3" t="s">
        <v>35</v>
      </c>
      <c r="K5" s="3" t="s">
        <v>19</v>
      </c>
      <c r="L5" s="3" t="s">
        <v>82</v>
      </c>
      <c r="M5" s="3" t="s">
        <v>642</v>
      </c>
      <c r="N5" s="7">
        <v>0</v>
      </c>
      <c r="O5" s="7" t="s">
        <v>642</v>
      </c>
      <c r="P5" s="7" t="s">
        <v>642</v>
      </c>
      <c r="Q5" s="4" t="s">
        <v>306</v>
      </c>
    </row>
    <row r="6" spans="1:23" s="8" customFormat="1" ht="30" x14ac:dyDescent="0.25">
      <c r="A6" s="3">
        <v>161507</v>
      </c>
      <c r="B6" s="4" t="s">
        <v>27</v>
      </c>
      <c r="C6" s="3" t="s">
        <v>5</v>
      </c>
      <c r="D6" s="3" t="s">
        <v>10</v>
      </c>
      <c r="E6" s="3" t="s">
        <v>13</v>
      </c>
      <c r="F6" s="3" t="s">
        <v>486</v>
      </c>
      <c r="G6" s="5">
        <v>42900</v>
      </c>
      <c r="H6" s="3" t="s">
        <v>31</v>
      </c>
      <c r="I6" s="3" t="s">
        <v>275</v>
      </c>
      <c r="J6" s="3" t="s">
        <v>35</v>
      </c>
      <c r="K6" s="3" t="s">
        <v>19</v>
      </c>
      <c r="L6" s="3" t="s">
        <v>82</v>
      </c>
      <c r="M6" s="3" t="s">
        <v>642</v>
      </c>
      <c r="N6" s="7">
        <v>0</v>
      </c>
      <c r="O6" s="7" t="s">
        <v>642</v>
      </c>
      <c r="P6" s="7" t="s">
        <v>642</v>
      </c>
      <c r="Q6" s="4" t="s">
        <v>306</v>
      </c>
      <c r="R6" s="3"/>
      <c r="S6" s="3"/>
      <c r="T6" s="3"/>
      <c r="U6" s="3"/>
      <c r="V6" s="3"/>
      <c r="W6" s="3"/>
    </row>
    <row r="7" spans="1:23" ht="45" x14ac:dyDescent="0.25">
      <c r="A7" s="3">
        <v>162466</v>
      </c>
      <c r="B7" s="4" t="s">
        <v>27</v>
      </c>
      <c r="C7" s="3" t="s">
        <v>5</v>
      </c>
      <c r="D7" s="3" t="s">
        <v>10</v>
      </c>
      <c r="E7" s="3" t="s">
        <v>13</v>
      </c>
      <c r="F7" s="3" t="s">
        <v>487</v>
      </c>
      <c r="G7" s="5">
        <v>42923</v>
      </c>
      <c r="H7" s="3" t="s">
        <v>66</v>
      </c>
      <c r="I7" s="3" t="s">
        <v>50</v>
      </c>
      <c r="J7" s="3" t="s">
        <v>35</v>
      </c>
      <c r="K7" s="3" t="s">
        <v>21</v>
      </c>
      <c r="L7" s="3" t="s">
        <v>35</v>
      </c>
      <c r="M7" s="3">
        <v>0</v>
      </c>
      <c r="N7" s="7" t="s">
        <v>642</v>
      </c>
      <c r="O7" s="7" t="s">
        <v>642</v>
      </c>
      <c r="P7" s="7" t="s">
        <v>642</v>
      </c>
      <c r="Q7" s="4" t="s">
        <v>307</v>
      </c>
    </row>
    <row r="8" spans="1:23" ht="45" x14ac:dyDescent="0.25">
      <c r="A8" s="3">
        <v>137757</v>
      </c>
      <c r="B8" s="4" t="s">
        <v>27</v>
      </c>
      <c r="C8" s="3" t="s">
        <v>5</v>
      </c>
      <c r="D8" s="3" t="s">
        <v>10</v>
      </c>
      <c r="E8" s="3" t="s">
        <v>13</v>
      </c>
      <c r="F8" s="3" t="s">
        <v>487</v>
      </c>
      <c r="G8" s="5">
        <v>42923</v>
      </c>
      <c r="H8" s="3" t="s">
        <v>292</v>
      </c>
      <c r="I8" s="3" t="s">
        <v>277</v>
      </c>
      <c r="J8" s="3" t="s">
        <v>35</v>
      </c>
      <c r="K8" s="3" t="s">
        <v>21</v>
      </c>
      <c r="L8" s="3" t="s">
        <v>35</v>
      </c>
      <c r="M8" s="3">
        <v>0</v>
      </c>
      <c r="N8" s="7" t="s">
        <v>642</v>
      </c>
      <c r="O8" s="7" t="s">
        <v>642</v>
      </c>
      <c r="P8" s="7" t="s">
        <v>642</v>
      </c>
      <c r="Q8" s="4" t="s">
        <v>307</v>
      </c>
    </row>
    <row r="9" spans="1:23" ht="45" x14ac:dyDescent="0.25">
      <c r="A9" s="3">
        <v>162535</v>
      </c>
      <c r="B9" s="4" t="s">
        <v>27</v>
      </c>
      <c r="C9" s="3" t="s">
        <v>5</v>
      </c>
      <c r="D9" s="3" t="s">
        <v>10</v>
      </c>
      <c r="E9" s="3" t="s">
        <v>13</v>
      </c>
      <c r="F9" s="3" t="s">
        <v>487</v>
      </c>
      <c r="G9" s="5">
        <v>42923</v>
      </c>
      <c r="H9" s="3" t="s">
        <v>54</v>
      </c>
      <c r="I9" s="3" t="s">
        <v>275</v>
      </c>
      <c r="J9" s="3" t="s">
        <v>35</v>
      </c>
      <c r="K9" s="3" t="s">
        <v>21</v>
      </c>
      <c r="L9" s="3" t="s">
        <v>35</v>
      </c>
      <c r="M9" s="3">
        <v>0</v>
      </c>
      <c r="N9" s="7" t="s">
        <v>642</v>
      </c>
      <c r="O9" s="7" t="s">
        <v>642</v>
      </c>
      <c r="P9" s="7" t="s">
        <v>642</v>
      </c>
      <c r="Q9" s="4" t="s">
        <v>307</v>
      </c>
    </row>
    <row r="10" spans="1:23" ht="45" x14ac:dyDescent="0.25">
      <c r="A10" s="3">
        <v>160118</v>
      </c>
      <c r="B10" s="4" t="s">
        <v>27</v>
      </c>
      <c r="C10" s="3" t="s">
        <v>5</v>
      </c>
      <c r="D10" s="3" t="s">
        <v>10</v>
      </c>
      <c r="E10" s="3" t="s">
        <v>13</v>
      </c>
      <c r="F10" s="3" t="s">
        <v>487</v>
      </c>
      <c r="G10" s="5">
        <v>42923</v>
      </c>
      <c r="H10" s="3" t="s">
        <v>51</v>
      </c>
      <c r="I10" s="3" t="s">
        <v>282</v>
      </c>
      <c r="J10" s="3" t="s">
        <v>35</v>
      </c>
      <c r="K10" s="3" t="s">
        <v>21</v>
      </c>
      <c r="L10" s="3" t="s">
        <v>35</v>
      </c>
      <c r="M10" s="3">
        <v>0</v>
      </c>
      <c r="N10" s="7" t="s">
        <v>642</v>
      </c>
      <c r="O10" s="7" t="s">
        <v>642</v>
      </c>
      <c r="P10" s="7" t="s">
        <v>642</v>
      </c>
      <c r="Q10" s="4" t="s">
        <v>307</v>
      </c>
    </row>
    <row r="11" spans="1:23" ht="30" x14ac:dyDescent="0.25">
      <c r="A11" s="3">
        <v>161183</v>
      </c>
      <c r="B11" s="4" t="s">
        <v>27</v>
      </c>
      <c r="C11" s="3" t="s">
        <v>5</v>
      </c>
      <c r="D11" s="3" t="s">
        <v>10</v>
      </c>
      <c r="E11" s="3" t="s">
        <v>13</v>
      </c>
      <c r="F11" s="3" t="s">
        <v>488</v>
      </c>
      <c r="G11" s="5">
        <v>42915</v>
      </c>
      <c r="H11" s="3" t="s">
        <v>30</v>
      </c>
      <c r="I11" s="14" t="s">
        <v>279</v>
      </c>
      <c r="J11" s="3" t="s">
        <v>35</v>
      </c>
      <c r="K11" s="3" t="s">
        <v>19</v>
      </c>
      <c r="L11" s="3" t="s">
        <v>37</v>
      </c>
      <c r="M11" s="3">
        <v>0</v>
      </c>
      <c r="N11" s="7" t="s">
        <v>642</v>
      </c>
      <c r="O11" s="7" t="s">
        <v>642</v>
      </c>
      <c r="P11" s="7" t="s">
        <v>642</v>
      </c>
      <c r="Q11" s="4" t="s">
        <v>308</v>
      </c>
    </row>
    <row r="12" spans="1:23" ht="30" x14ac:dyDescent="0.25">
      <c r="A12" s="3" t="s">
        <v>41</v>
      </c>
      <c r="B12" s="4" t="s">
        <v>27</v>
      </c>
      <c r="C12" s="3" t="s">
        <v>5</v>
      </c>
      <c r="D12" s="3" t="s">
        <v>10</v>
      </c>
      <c r="E12" s="3" t="s">
        <v>13</v>
      </c>
      <c r="F12" s="3" t="s">
        <v>489</v>
      </c>
      <c r="G12" s="5">
        <v>42916</v>
      </c>
      <c r="H12" s="3" t="s">
        <v>35</v>
      </c>
      <c r="I12" s="3" t="s">
        <v>35</v>
      </c>
      <c r="J12" s="3" t="s">
        <v>35</v>
      </c>
      <c r="K12" s="3" t="s">
        <v>20</v>
      </c>
      <c r="L12" s="3" t="s">
        <v>35</v>
      </c>
      <c r="M12" s="3" t="s">
        <v>642</v>
      </c>
      <c r="N12" s="7" t="s">
        <v>642</v>
      </c>
      <c r="O12" s="7" t="s">
        <v>642</v>
      </c>
      <c r="P12" s="7" t="s">
        <v>642</v>
      </c>
      <c r="Q12" s="4" t="s">
        <v>309</v>
      </c>
    </row>
    <row r="13" spans="1:23" ht="30" x14ac:dyDescent="0.25">
      <c r="A13" s="3" t="s">
        <v>41</v>
      </c>
      <c r="B13" s="4" t="s">
        <v>27</v>
      </c>
      <c r="C13" s="3" t="s">
        <v>5</v>
      </c>
      <c r="D13" s="3" t="s">
        <v>10</v>
      </c>
      <c r="E13" s="3" t="s">
        <v>13</v>
      </c>
      <c r="F13" s="3" t="s">
        <v>490</v>
      </c>
      <c r="G13" s="5">
        <v>42923</v>
      </c>
      <c r="H13" s="3" t="s">
        <v>35</v>
      </c>
      <c r="I13" s="3" t="s">
        <v>35</v>
      </c>
      <c r="J13" s="3" t="s">
        <v>35</v>
      </c>
      <c r="K13" s="3" t="s">
        <v>20</v>
      </c>
      <c r="L13" s="3" t="s">
        <v>35</v>
      </c>
      <c r="M13" s="3">
        <v>0</v>
      </c>
      <c r="N13" s="7" t="s">
        <v>642</v>
      </c>
      <c r="O13" s="7" t="s">
        <v>642</v>
      </c>
      <c r="P13" s="7" t="s">
        <v>642</v>
      </c>
      <c r="Q13" s="4" t="s">
        <v>310</v>
      </c>
    </row>
    <row r="14" spans="1:23" ht="30" x14ac:dyDescent="0.25">
      <c r="A14" s="3">
        <v>156913</v>
      </c>
      <c r="B14" s="4" t="s">
        <v>27</v>
      </c>
      <c r="C14" s="3" t="s">
        <v>5</v>
      </c>
      <c r="D14" s="3" t="s">
        <v>10</v>
      </c>
      <c r="E14" s="3" t="s">
        <v>13</v>
      </c>
      <c r="F14" s="3" t="s">
        <v>491</v>
      </c>
      <c r="G14" s="5">
        <v>42934</v>
      </c>
      <c r="H14" s="3" t="s">
        <v>46</v>
      </c>
      <c r="I14" s="3" t="s">
        <v>50</v>
      </c>
      <c r="J14" s="3" t="s">
        <v>35</v>
      </c>
      <c r="K14" s="14" t="s">
        <v>41</v>
      </c>
      <c r="L14" s="3" t="s">
        <v>35</v>
      </c>
      <c r="M14" s="3">
        <v>0</v>
      </c>
      <c r="N14" s="7" t="s">
        <v>642</v>
      </c>
      <c r="O14" s="7" t="s">
        <v>642</v>
      </c>
      <c r="P14" s="7" t="s">
        <v>642</v>
      </c>
      <c r="Q14" s="4" t="s">
        <v>311</v>
      </c>
    </row>
    <row r="15" spans="1:23" ht="30" x14ac:dyDescent="0.25">
      <c r="A15" s="3">
        <v>161183</v>
      </c>
      <c r="B15" s="4" t="s">
        <v>27</v>
      </c>
      <c r="C15" s="3" t="s">
        <v>5</v>
      </c>
      <c r="D15" s="3" t="s">
        <v>10</v>
      </c>
      <c r="E15" s="3" t="s">
        <v>13</v>
      </c>
      <c r="F15" s="3" t="s">
        <v>492</v>
      </c>
      <c r="G15" s="5">
        <v>42934</v>
      </c>
      <c r="H15" s="3" t="s">
        <v>30</v>
      </c>
      <c r="I15" s="14" t="s">
        <v>279</v>
      </c>
      <c r="J15" s="3" t="s">
        <v>35</v>
      </c>
      <c r="K15" s="3" t="s">
        <v>21</v>
      </c>
      <c r="L15" s="3" t="s">
        <v>35</v>
      </c>
      <c r="M15" s="3">
        <v>0</v>
      </c>
      <c r="N15" s="7">
        <v>0</v>
      </c>
      <c r="O15" s="7" t="s">
        <v>642</v>
      </c>
      <c r="P15" s="7" t="s">
        <v>642</v>
      </c>
      <c r="Q15" s="4" t="s">
        <v>28</v>
      </c>
    </row>
    <row r="16" spans="1:23" ht="75" x14ac:dyDescent="0.25">
      <c r="A16" s="3" t="s">
        <v>41</v>
      </c>
      <c r="B16" s="4" t="s">
        <v>27</v>
      </c>
      <c r="C16" s="3" t="s">
        <v>5</v>
      </c>
      <c r="D16" s="3" t="s">
        <v>10</v>
      </c>
      <c r="E16" s="3" t="s">
        <v>13</v>
      </c>
      <c r="F16" s="3" t="s">
        <v>493</v>
      </c>
      <c r="G16" s="5">
        <v>42934</v>
      </c>
      <c r="H16" s="3" t="s">
        <v>35</v>
      </c>
      <c r="I16" s="3" t="s">
        <v>35</v>
      </c>
      <c r="J16" s="3" t="s">
        <v>35</v>
      </c>
      <c r="K16" s="3" t="s">
        <v>41</v>
      </c>
      <c r="L16" s="3" t="s">
        <v>35</v>
      </c>
      <c r="M16" s="3">
        <f>6*7</f>
        <v>42</v>
      </c>
      <c r="N16" s="7" t="s">
        <v>642</v>
      </c>
      <c r="O16" s="7" t="s">
        <v>642</v>
      </c>
      <c r="P16" s="7" t="s">
        <v>642</v>
      </c>
      <c r="Q16" s="4" t="s">
        <v>312</v>
      </c>
    </row>
    <row r="17" spans="1:17" ht="195" x14ac:dyDescent="0.25">
      <c r="A17" s="3" t="s">
        <v>41</v>
      </c>
      <c r="B17" s="4" t="s">
        <v>27</v>
      </c>
      <c r="C17" s="3" t="s">
        <v>5</v>
      </c>
      <c r="D17" s="3" t="s">
        <v>10</v>
      </c>
      <c r="E17" s="3" t="s">
        <v>13</v>
      </c>
      <c r="F17" s="3" t="s">
        <v>494</v>
      </c>
      <c r="G17" s="5">
        <v>42934</v>
      </c>
      <c r="H17" s="3" t="s">
        <v>35</v>
      </c>
      <c r="I17" s="3" t="s">
        <v>35</v>
      </c>
      <c r="J17" s="3" t="s">
        <v>35</v>
      </c>
      <c r="K17" s="3" t="s">
        <v>41</v>
      </c>
      <c r="L17" s="3" t="s">
        <v>35</v>
      </c>
      <c r="M17" s="3">
        <f>16*7</f>
        <v>112</v>
      </c>
      <c r="N17" s="7" t="s">
        <v>642</v>
      </c>
      <c r="O17" s="7" t="s">
        <v>642</v>
      </c>
      <c r="P17" s="7" t="s">
        <v>642</v>
      </c>
      <c r="Q17" s="4" t="s">
        <v>313</v>
      </c>
    </row>
    <row r="18" spans="1:17" ht="30" x14ac:dyDescent="0.25">
      <c r="A18" s="3">
        <v>162535</v>
      </c>
      <c r="B18" s="4" t="s">
        <v>27</v>
      </c>
      <c r="C18" s="3" t="s">
        <v>5</v>
      </c>
      <c r="D18" s="3" t="s">
        <v>10</v>
      </c>
      <c r="E18" s="3" t="s">
        <v>13</v>
      </c>
      <c r="F18" s="3" t="s">
        <v>495</v>
      </c>
      <c r="G18" s="5">
        <v>42934</v>
      </c>
      <c r="H18" s="3" t="s">
        <v>54</v>
      </c>
      <c r="I18" s="3" t="s">
        <v>275</v>
      </c>
      <c r="J18" s="3" t="s">
        <v>35</v>
      </c>
      <c r="K18" s="3" t="s">
        <v>21</v>
      </c>
      <c r="L18" s="3" t="s">
        <v>35</v>
      </c>
      <c r="M18" s="3">
        <f>2.5*7</f>
        <v>17.5</v>
      </c>
      <c r="N18" s="7" t="s">
        <v>642</v>
      </c>
      <c r="O18" s="7" t="s">
        <v>642</v>
      </c>
      <c r="P18" s="7" t="s">
        <v>642</v>
      </c>
      <c r="Q18" s="4" t="s">
        <v>314</v>
      </c>
    </row>
    <row r="19" spans="1:17" ht="45" x14ac:dyDescent="0.25">
      <c r="A19" s="3" t="s">
        <v>41</v>
      </c>
      <c r="B19" s="4" t="s">
        <v>27</v>
      </c>
      <c r="C19" s="3" t="s">
        <v>5</v>
      </c>
      <c r="D19" s="3" t="s">
        <v>10</v>
      </c>
      <c r="E19" s="3" t="s">
        <v>13</v>
      </c>
      <c r="F19" s="3" t="s">
        <v>496</v>
      </c>
      <c r="G19" s="5">
        <v>42969</v>
      </c>
      <c r="H19" s="3" t="s">
        <v>35</v>
      </c>
      <c r="I19" s="3" t="s">
        <v>35</v>
      </c>
      <c r="J19" s="3" t="s">
        <v>35</v>
      </c>
      <c r="K19" s="3" t="s">
        <v>41</v>
      </c>
      <c r="L19" s="3" t="s">
        <v>35</v>
      </c>
      <c r="M19" s="3">
        <v>0</v>
      </c>
      <c r="N19" s="7">
        <v>0</v>
      </c>
      <c r="O19" s="7" t="s">
        <v>642</v>
      </c>
      <c r="P19" s="7" t="s">
        <v>642</v>
      </c>
      <c r="Q19" s="4" t="s">
        <v>315</v>
      </c>
    </row>
    <row r="20" spans="1:17" ht="30" x14ac:dyDescent="0.25">
      <c r="A20" s="3" t="s">
        <v>41</v>
      </c>
      <c r="B20" s="4" t="s">
        <v>27</v>
      </c>
      <c r="C20" s="3" t="s">
        <v>5</v>
      </c>
      <c r="D20" s="3" t="s">
        <v>10</v>
      </c>
      <c r="E20" s="3" t="s">
        <v>13</v>
      </c>
      <c r="F20" s="3" t="s">
        <v>497</v>
      </c>
      <c r="G20" s="5">
        <v>42970</v>
      </c>
      <c r="H20" s="3" t="s">
        <v>35</v>
      </c>
      <c r="I20" s="3" t="s">
        <v>35</v>
      </c>
      <c r="J20" s="3" t="s">
        <v>35</v>
      </c>
      <c r="K20" s="3" t="s">
        <v>18</v>
      </c>
      <c r="L20" s="3" t="s">
        <v>35</v>
      </c>
      <c r="M20" s="3">
        <v>0</v>
      </c>
      <c r="N20" s="7">
        <v>0</v>
      </c>
      <c r="O20" s="7" t="s">
        <v>642</v>
      </c>
      <c r="P20" s="7" t="s">
        <v>642</v>
      </c>
      <c r="Q20" s="4" t="s">
        <v>316</v>
      </c>
    </row>
    <row r="21" spans="1:17" ht="30" x14ac:dyDescent="0.25">
      <c r="A21" s="3" t="s">
        <v>41</v>
      </c>
      <c r="B21" s="4" t="s">
        <v>27</v>
      </c>
      <c r="C21" s="3" t="s">
        <v>5</v>
      </c>
      <c r="D21" s="3" t="s">
        <v>10</v>
      </c>
      <c r="E21" s="3" t="s">
        <v>13</v>
      </c>
      <c r="F21" s="3" t="s">
        <v>498</v>
      </c>
      <c r="G21" s="5">
        <v>42986</v>
      </c>
      <c r="H21" s="3" t="s">
        <v>35</v>
      </c>
      <c r="I21" s="3" t="s">
        <v>35</v>
      </c>
      <c r="J21" s="3" t="s">
        <v>35</v>
      </c>
      <c r="K21" s="3" t="s">
        <v>20</v>
      </c>
      <c r="L21" s="3" t="s">
        <v>35</v>
      </c>
      <c r="M21" s="3">
        <f>2.5*7</f>
        <v>17.5</v>
      </c>
      <c r="N21" s="7">
        <v>0</v>
      </c>
      <c r="O21" s="7" t="s">
        <v>642</v>
      </c>
      <c r="P21" s="7" t="s">
        <v>642</v>
      </c>
      <c r="Q21" s="4" t="s">
        <v>317</v>
      </c>
    </row>
    <row r="22" spans="1:17" ht="75" x14ac:dyDescent="0.25">
      <c r="A22" s="3" t="s">
        <v>41</v>
      </c>
      <c r="B22" s="4" t="s">
        <v>27</v>
      </c>
      <c r="C22" s="3" t="s">
        <v>5</v>
      </c>
      <c r="D22" s="3" t="s">
        <v>10</v>
      </c>
      <c r="E22" s="3" t="s">
        <v>13</v>
      </c>
      <c r="F22" s="3" t="s">
        <v>499</v>
      </c>
      <c r="G22" s="5">
        <v>42997</v>
      </c>
      <c r="H22" s="3" t="s">
        <v>35</v>
      </c>
      <c r="I22" s="3" t="s">
        <v>35</v>
      </c>
      <c r="J22" s="3" t="s">
        <v>35</v>
      </c>
      <c r="K22" s="3" t="s">
        <v>20</v>
      </c>
      <c r="L22" s="3" t="s">
        <v>35</v>
      </c>
      <c r="M22" s="3">
        <v>0</v>
      </c>
      <c r="N22" s="7">
        <v>0</v>
      </c>
      <c r="O22" s="7" t="s">
        <v>642</v>
      </c>
      <c r="P22" s="7" t="s">
        <v>642</v>
      </c>
      <c r="Q22" s="4" t="s">
        <v>322</v>
      </c>
    </row>
    <row r="23" spans="1:17" ht="60" x14ac:dyDescent="0.25">
      <c r="A23" s="3" t="s">
        <v>41</v>
      </c>
      <c r="B23" s="4" t="s">
        <v>27</v>
      </c>
      <c r="C23" s="3" t="s">
        <v>5</v>
      </c>
      <c r="D23" s="3" t="s">
        <v>10</v>
      </c>
      <c r="E23" s="3" t="s">
        <v>13</v>
      </c>
      <c r="F23" s="3" t="s">
        <v>463</v>
      </c>
      <c r="G23" s="5">
        <v>43005</v>
      </c>
      <c r="H23" s="3" t="s">
        <v>35</v>
      </c>
      <c r="I23" s="3" t="s">
        <v>35</v>
      </c>
      <c r="J23" s="3" t="s">
        <v>35</v>
      </c>
      <c r="K23" s="3" t="s">
        <v>41</v>
      </c>
      <c r="L23" s="3" t="s">
        <v>35</v>
      </c>
      <c r="M23" s="3">
        <v>0</v>
      </c>
      <c r="N23" s="7">
        <v>0</v>
      </c>
      <c r="O23" s="7" t="s">
        <v>642</v>
      </c>
      <c r="P23" s="7" t="s">
        <v>642</v>
      </c>
      <c r="Q23" s="4" t="s">
        <v>283</v>
      </c>
    </row>
    <row r="24" spans="1:17" ht="30" x14ac:dyDescent="0.25">
      <c r="A24" s="3">
        <v>162353</v>
      </c>
      <c r="B24" s="4" t="s">
        <v>27</v>
      </c>
      <c r="C24" s="3" t="s">
        <v>5</v>
      </c>
      <c r="D24" s="3" t="s">
        <v>10</v>
      </c>
      <c r="E24" s="3" t="s">
        <v>13</v>
      </c>
      <c r="F24" s="3" t="s">
        <v>500</v>
      </c>
      <c r="G24" s="5">
        <v>43005</v>
      </c>
      <c r="H24" s="3" t="s">
        <v>52</v>
      </c>
      <c r="I24" s="3" t="s">
        <v>52</v>
      </c>
      <c r="J24" s="3" t="s">
        <v>35</v>
      </c>
      <c r="K24" s="3" t="s">
        <v>21</v>
      </c>
      <c r="L24" s="3" t="s">
        <v>35</v>
      </c>
      <c r="M24" s="3">
        <v>0</v>
      </c>
      <c r="N24" s="7">
        <v>500</v>
      </c>
      <c r="O24" s="7" t="s">
        <v>642</v>
      </c>
      <c r="P24" s="7" t="s">
        <v>642</v>
      </c>
      <c r="Q24" s="4" t="s">
        <v>323</v>
      </c>
    </row>
    <row r="25" spans="1:17" ht="30" x14ac:dyDescent="0.25">
      <c r="A25" s="3">
        <v>162430</v>
      </c>
      <c r="B25" s="4" t="s">
        <v>27</v>
      </c>
      <c r="C25" s="3" t="s">
        <v>5</v>
      </c>
      <c r="D25" s="3" t="s">
        <v>10</v>
      </c>
      <c r="E25" s="3" t="s">
        <v>13</v>
      </c>
      <c r="F25" s="3" t="s">
        <v>501</v>
      </c>
      <c r="G25" s="5">
        <v>43005</v>
      </c>
      <c r="H25" s="3" t="s">
        <v>53</v>
      </c>
      <c r="I25" s="3" t="s">
        <v>53</v>
      </c>
      <c r="J25" s="3" t="s">
        <v>35</v>
      </c>
      <c r="K25" s="3" t="s">
        <v>21</v>
      </c>
      <c r="L25" s="3" t="s">
        <v>35</v>
      </c>
      <c r="M25" s="3">
        <v>0</v>
      </c>
      <c r="N25" s="7">
        <v>500</v>
      </c>
      <c r="O25" s="7" t="s">
        <v>642</v>
      </c>
      <c r="P25" s="7" t="s">
        <v>642</v>
      </c>
      <c r="Q25" s="4" t="s">
        <v>324</v>
      </c>
    </row>
    <row r="26" spans="1:17" ht="45" x14ac:dyDescent="0.25">
      <c r="A26" s="3">
        <v>163410</v>
      </c>
      <c r="B26" s="4" t="s">
        <v>27</v>
      </c>
      <c r="C26" s="3" t="s">
        <v>5</v>
      </c>
      <c r="D26" s="3" t="s">
        <v>10</v>
      </c>
      <c r="E26" s="3" t="s">
        <v>13</v>
      </c>
      <c r="F26" s="3" t="s">
        <v>464</v>
      </c>
      <c r="G26" s="5">
        <v>43005</v>
      </c>
      <c r="H26" s="3" t="s">
        <v>57</v>
      </c>
      <c r="I26" s="3" t="s">
        <v>50</v>
      </c>
      <c r="J26" s="3" t="s">
        <v>35</v>
      </c>
      <c r="K26" s="3" t="s">
        <v>21</v>
      </c>
      <c r="L26" s="3" t="s">
        <v>35</v>
      </c>
      <c r="M26" s="3" t="s">
        <v>642</v>
      </c>
      <c r="N26" s="7" t="s">
        <v>642</v>
      </c>
      <c r="O26" s="7" t="s">
        <v>642</v>
      </c>
      <c r="P26" s="7" t="s">
        <v>642</v>
      </c>
      <c r="Q26" s="4" t="s">
        <v>284</v>
      </c>
    </row>
    <row r="27" spans="1:17" ht="60" x14ac:dyDescent="0.25">
      <c r="A27" s="3">
        <v>162958</v>
      </c>
      <c r="B27" s="4" t="s">
        <v>27</v>
      </c>
      <c r="C27" s="3" t="s">
        <v>5</v>
      </c>
      <c r="D27" s="3" t="s">
        <v>10</v>
      </c>
      <c r="E27" s="3" t="s">
        <v>13</v>
      </c>
      <c r="F27" s="3" t="s">
        <v>465</v>
      </c>
      <c r="G27" s="5">
        <v>43005</v>
      </c>
      <c r="H27" s="3" t="s">
        <v>38</v>
      </c>
      <c r="I27" s="3" t="s">
        <v>38</v>
      </c>
      <c r="J27" s="3" t="s">
        <v>35</v>
      </c>
      <c r="K27" s="3" t="s">
        <v>21</v>
      </c>
      <c r="L27" s="3" t="s">
        <v>35</v>
      </c>
      <c r="M27" s="3" t="s">
        <v>642</v>
      </c>
      <c r="N27" s="7" t="s">
        <v>642</v>
      </c>
      <c r="O27" s="7" t="s">
        <v>642</v>
      </c>
      <c r="P27" s="7" t="s">
        <v>642</v>
      </c>
      <c r="Q27" s="4" t="s">
        <v>285</v>
      </c>
    </row>
    <row r="28" spans="1:17" ht="60" x14ac:dyDescent="0.25">
      <c r="A28" s="3">
        <v>156913</v>
      </c>
      <c r="B28" s="4" t="s">
        <v>27</v>
      </c>
      <c r="C28" s="3" t="s">
        <v>5</v>
      </c>
      <c r="D28" s="3" t="s">
        <v>10</v>
      </c>
      <c r="E28" s="3" t="s">
        <v>13</v>
      </c>
      <c r="F28" s="3" t="s">
        <v>502</v>
      </c>
      <c r="G28" s="5">
        <v>43005</v>
      </c>
      <c r="H28" s="3" t="s">
        <v>46</v>
      </c>
      <c r="I28" s="3" t="s">
        <v>50</v>
      </c>
      <c r="J28" s="3" t="s">
        <v>35</v>
      </c>
      <c r="K28" s="3" t="s">
        <v>19</v>
      </c>
      <c r="L28" s="3" t="s">
        <v>59</v>
      </c>
      <c r="M28" s="3">
        <f>5*7</f>
        <v>35</v>
      </c>
      <c r="N28" s="7">
        <v>1600</v>
      </c>
      <c r="O28" s="7" t="s">
        <v>642</v>
      </c>
      <c r="P28" s="7" t="s">
        <v>642</v>
      </c>
      <c r="Q28" s="4" t="s">
        <v>325</v>
      </c>
    </row>
    <row r="29" spans="1:17" ht="60" x14ac:dyDescent="0.25">
      <c r="A29" s="3">
        <v>161699</v>
      </c>
      <c r="B29" s="4" t="s">
        <v>27</v>
      </c>
      <c r="C29" s="3" t="s">
        <v>5</v>
      </c>
      <c r="D29" s="3" t="s">
        <v>10</v>
      </c>
      <c r="E29" s="3" t="s">
        <v>13</v>
      </c>
      <c r="F29" s="3" t="s">
        <v>502</v>
      </c>
      <c r="G29" s="5">
        <v>43005</v>
      </c>
      <c r="H29" s="3" t="s">
        <v>48</v>
      </c>
      <c r="I29" s="3" t="s">
        <v>48</v>
      </c>
      <c r="J29" s="3" t="s">
        <v>35</v>
      </c>
      <c r="K29" s="3" t="s">
        <v>19</v>
      </c>
      <c r="L29" s="3" t="s">
        <v>59</v>
      </c>
      <c r="M29" s="3">
        <f>5*7</f>
        <v>35</v>
      </c>
      <c r="N29" s="7">
        <v>1600</v>
      </c>
      <c r="O29" s="7" t="s">
        <v>642</v>
      </c>
      <c r="P29" s="7" t="s">
        <v>642</v>
      </c>
      <c r="Q29" s="4" t="s">
        <v>325</v>
      </c>
    </row>
    <row r="30" spans="1:17" ht="60" x14ac:dyDescent="0.25">
      <c r="A30" s="3">
        <v>157759</v>
      </c>
      <c r="B30" s="4" t="s">
        <v>27</v>
      </c>
      <c r="C30" s="3" t="s">
        <v>5</v>
      </c>
      <c r="D30" s="3" t="s">
        <v>10</v>
      </c>
      <c r="E30" s="3" t="s">
        <v>13</v>
      </c>
      <c r="F30" s="3" t="s">
        <v>502</v>
      </c>
      <c r="G30" s="5">
        <v>43005</v>
      </c>
      <c r="H30" s="3" t="s">
        <v>47</v>
      </c>
      <c r="I30" s="3" t="s">
        <v>47</v>
      </c>
      <c r="J30" s="3" t="s">
        <v>35</v>
      </c>
      <c r="K30" s="3" t="s">
        <v>19</v>
      </c>
      <c r="L30" s="3" t="s">
        <v>59</v>
      </c>
      <c r="M30" s="3">
        <f>5*7</f>
        <v>35</v>
      </c>
      <c r="N30" s="7">
        <v>1600</v>
      </c>
      <c r="O30" s="7" t="s">
        <v>642</v>
      </c>
      <c r="P30" s="7" t="s">
        <v>642</v>
      </c>
      <c r="Q30" s="4" t="s">
        <v>325</v>
      </c>
    </row>
    <row r="31" spans="1:17" ht="60" x14ac:dyDescent="0.25">
      <c r="A31" s="3">
        <v>160947</v>
      </c>
      <c r="B31" s="4" t="s">
        <v>27</v>
      </c>
      <c r="C31" s="3" t="s">
        <v>5</v>
      </c>
      <c r="D31" s="3" t="s">
        <v>10</v>
      </c>
      <c r="E31" s="3" t="s">
        <v>13</v>
      </c>
      <c r="F31" s="3" t="s">
        <v>502</v>
      </c>
      <c r="G31" s="5">
        <v>43005</v>
      </c>
      <c r="H31" s="3" t="s">
        <v>47</v>
      </c>
      <c r="I31" s="3" t="s">
        <v>47</v>
      </c>
      <c r="J31" s="3" t="s">
        <v>35</v>
      </c>
      <c r="K31" s="3" t="s">
        <v>19</v>
      </c>
      <c r="L31" s="3" t="s">
        <v>59</v>
      </c>
      <c r="M31" s="3">
        <f>5*7</f>
        <v>35</v>
      </c>
      <c r="N31" s="7">
        <v>1600</v>
      </c>
      <c r="O31" s="7" t="s">
        <v>642</v>
      </c>
      <c r="P31" s="7" t="s">
        <v>642</v>
      </c>
      <c r="Q31" s="4" t="s">
        <v>325</v>
      </c>
    </row>
    <row r="32" spans="1:17" ht="30" x14ac:dyDescent="0.25">
      <c r="A32" s="3">
        <v>161502</v>
      </c>
      <c r="B32" s="4" t="s">
        <v>27</v>
      </c>
      <c r="C32" s="3" t="s">
        <v>5</v>
      </c>
      <c r="D32" s="3" t="s">
        <v>10</v>
      </c>
      <c r="E32" s="3" t="s">
        <v>13</v>
      </c>
      <c r="F32" s="3" t="s">
        <v>466</v>
      </c>
      <c r="G32" s="5">
        <v>43005</v>
      </c>
      <c r="H32" s="3" t="s">
        <v>31</v>
      </c>
      <c r="I32" s="3" t="s">
        <v>275</v>
      </c>
      <c r="J32" s="3" t="s">
        <v>35</v>
      </c>
      <c r="K32" s="3" t="s">
        <v>41</v>
      </c>
      <c r="L32" s="3" t="s">
        <v>35</v>
      </c>
      <c r="M32" s="3">
        <v>0</v>
      </c>
      <c r="N32" s="7">
        <v>0</v>
      </c>
      <c r="O32" s="7" t="s">
        <v>642</v>
      </c>
      <c r="P32" s="7" t="s">
        <v>642</v>
      </c>
      <c r="Q32" s="4" t="s">
        <v>286</v>
      </c>
    </row>
    <row r="33" spans="1:23" ht="30" x14ac:dyDescent="0.25">
      <c r="A33" s="3">
        <v>161507</v>
      </c>
      <c r="B33" s="4" t="s">
        <v>27</v>
      </c>
      <c r="C33" s="3" t="s">
        <v>5</v>
      </c>
      <c r="D33" s="3" t="s">
        <v>10</v>
      </c>
      <c r="E33" s="3" t="s">
        <v>13</v>
      </c>
      <c r="F33" s="3" t="s">
        <v>466</v>
      </c>
      <c r="G33" s="5">
        <v>43005</v>
      </c>
      <c r="H33" s="3" t="s">
        <v>31</v>
      </c>
      <c r="I33" s="3" t="s">
        <v>275</v>
      </c>
      <c r="J33" s="3" t="s">
        <v>35</v>
      </c>
      <c r="K33" s="3" t="s">
        <v>41</v>
      </c>
      <c r="L33" s="3" t="s">
        <v>35</v>
      </c>
      <c r="M33" s="3">
        <v>0</v>
      </c>
      <c r="N33" s="7">
        <v>0</v>
      </c>
      <c r="O33" s="7" t="s">
        <v>642</v>
      </c>
      <c r="P33" s="7" t="s">
        <v>642</v>
      </c>
      <c r="Q33" s="4" t="s">
        <v>286</v>
      </c>
    </row>
    <row r="34" spans="1:23" ht="90" x14ac:dyDescent="0.25">
      <c r="A34" s="3" t="s">
        <v>41</v>
      </c>
      <c r="B34" s="4" t="s">
        <v>27</v>
      </c>
      <c r="C34" s="3" t="s">
        <v>5</v>
      </c>
      <c r="D34" s="3" t="s">
        <v>10</v>
      </c>
      <c r="E34" s="3" t="s">
        <v>13</v>
      </c>
      <c r="F34" s="3" t="s">
        <v>503</v>
      </c>
      <c r="G34" s="5">
        <v>43005</v>
      </c>
      <c r="H34" s="3" t="s">
        <v>35</v>
      </c>
      <c r="I34" s="3" t="s">
        <v>35</v>
      </c>
      <c r="J34" s="3" t="s">
        <v>35</v>
      </c>
      <c r="K34" s="3" t="s">
        <v>19</v>
      </c>
      <c r="L34" s="3" t="s">
        <v>638</v>
      </c>
      <c r="M34" s="3">
        <v>0</v>
      </c>
      <c r="N34" s="7">
        <v>0</v>
      </c>
      <c r="O34" s="7" t="s">
        <v>642</v>
      </c>
      <c r="P34" s="7" t="s">
        <v>642</v>
      </c>
      <c r="Q34" s="4" t="s">
        <v>326</v>
      </c>
    </row>
    <row r="35" spans="1:23" ht="60" x14ac:dyDescent="0.25">
      <c r="A35" s="3">
        <v>153695</v>
      </c>
      <c r="B35" s="4" t="s">
        <v>27</v>
      </c>
      <c r="C35" s="3" t="s">
        <v>5</v>
      </c>
      <c r="D35" s="3" t="s">
        <v>10</v>
      </c>
      <c r="E35" s="3" t="s">
        <v>13</v>
      </c>
      <c r="F35" s="3" t="s">
        <v>504</v>
      </c>
      <c r="G35" s="5">
        <v>43005</v>
      </c>
      <c r="H35" s="3" t="s">
        <v>50</v>
      </c>
      <c r="I35" s="3" t="s">
        <v>50</v>
      </c>
      <c r="J35" s="3" t="s">
        <v>35</v>
      </c>
      <c r="K35" s="3" t="s">
        <v>19</v>
      </c>
      <c r="L35" s="3" t="s">
        <v>58</v>
      </c>
      <c r="M35" s="3">
        <f t="shared" ref="M35:M50" si="0">4*7</f>
        <v>28</v>
      </c>
      <c r="N35" s="7">
        <f t="shared" ref="N35:N50" si="1">(9350+2000)/16</f>
        <v>709.375</v>
      </c>
      <c r="O35" s="7" t="s">
        <v>642</v>
      </c>
      <c r="P35" s="7" t="s">
        <v>642</v>
      </c>
      <c r="Q35" s="4" t="s">
        <v>327</v>
      </c>
    </row>
    <row r="36" spans="1:23" s="11" customFormat="1" ht="60" x14ac:dyDescent="0.25">
      <c r="A36" s="3">
        <v>156486</v>
      </c>
      <c r="B36" s="4" t="s">
        <v>27</v>
      </c>
      <c r="C36" s="3" t="s">
        <v>5</v>
      </c>
      <c r="D36" s="3" t="s">
        <v>10</v>
      </c>
      <c r="E36" s="3" t="s">
        <v>13</v>
      </c>
      <c r="F36" s="3" t="s">
        <v>504</v>
      </c>
      <c r="G36" s="5">
        <v>43005</v>
      </c>
      <c r="H36" s="3" t="s">
        <v>50</v>
      </c>
      <c r="I36" s="3" t="s">
        <v>50</v>
      </c>
      <c r="J36" s="3" t="s">
        <v>35</v>
      </c>
      <c r="K36" s="3" t="s">
        <v>19</v>
      </c>
      <c r="L36" s="3" t="s">
        <v>58</v>
      </c>
      <c r="M36" s="3">
        <f t="shared" si="0"/>
        <v>28</v>
      </c>
      <c r="N36" s="7">
        <f t="shared" si="1"/>
        <v>709.375</v>
      </c>
      <c r="O36" s="7" t="s">
        <v>642</v>
      </c>
      <c r="P36" s="7" t="s">
        <v>642</v>
      </c>
      <c r="Q36" s="4" t="s">
        <v>327</v>
      </c>
      <c r="R36" s="3"/>
      <c r="S36" s="3"/>
      <c r="T36" s="3"/>
      <c r="U36" s="3"/>
      <c r="V36" s="3"/>
      <c r="W36" s="3"/>
    </row>
    <row r="37" spans="1:23" ht="60" x14ac:dyDescent="0.25">
      <c r="A37" s="3">
        <v>162353</v>
      </c>
      <c r="B37" s="4" t="s">
        <v>27</v>
      </c>
      <c r="C37" s="3" t="s">
        <v>5</v>
      </c>
      <c r="D37" s="3" t="s">
        <v>10</v>
      </c>
      <c r="E37" s="3" t="s">
        <v>13</v>
      </c>
      <c r="F37" s="3" t="s">
        <v>504</v>
      </c>
      <c r="G37" s="5">
        <v>43005</v>
      </c>
      <c r="H37" s="3" t="s">
        <v>52</v>
      </c>
      <c r="I37" s="3" t="s">
        <v>52</v>
      </c>
      <c r="J37" s="3" t="s">
        <v>35</v>
      </c>
      <c r="K37" s="3" t="s">
        <v>19</v>
      </c>
      <c r="L37" s="3" t="s">
        <v>58</v>
      </c>
      <c r="M37" s="3">
        <f t="shared" si="0"/>
        <v>28</v>
      </c>
      <c r="N37" s="7">
        <f t="shared" si="1"/>
        <v>709.375</v>
      </c>
      <c r="O37" s="7" t="s">
        <v>642</v>
      </c>
      <c r="P37" s="7" t="s">
        <v>642</v>
      </c>
      <c r="Q37" s="4" t="s">
        <v>327</v>
      </c>
    </row>
    <row r="38" spans="1:23" s="11" customFormat="1" ht="60" x14ac:dyDescent="0.25">
      <c r="A38" s="3">
        <v>156913</v>
      </c>
      <c r="B38" s="4" t="s">
        <v>27</v>
      </c>
      <c r="C38" s="3" t="s">
        <v>5</v>
      </c>
      <c r="D38" s="3" t="s">
        <v>10</v>
      </c>
      <c r="E38" s="3" t="s">
        <v>13</v>
      </c>
      <c r="F38" s="3" t="s">
        <v>504</v>
      </c>
      <c r="G38" s="5">
        <v>43005</v>
      </c>
      <c r="H38" s="3" t="s">
        <v>46</v>
      </c>
      <c r="I38" s="3" t="s">
        <v>50</v>
      </c>
      <c r="J38" s="3" t="s">
        <v>35</v>
      </c>
      <c r="K38" s="3" t="s">
        <v>19</v>
      </c>
      <c r="L38" s="3" t="s">
        <v>58</v>
      </c>
      <c r="M38" s="3">
        <f t="shared" si="0"/>
        <v>28</v>
      </c>
      <c r="N38" s="7">
        <f t="shared" si="1"/>
        <v>709.375</v>
      </c>
      <c r="O38" s="7" t="s">
        <v>642</v>
      </c>
      <c r="P38" s="7" t="s">
        <v>642</v>
      </c>
      <c r="Q38" s="4" t="s">
        <v>327</v>
      </c>
      <c r="R38" s="3"/>
      <c r="S38" s="3"/>
      <c r="T38" s="3"/>
      <c r="U38" s="3"/>
      <c r="V38" s="3"/>
      <c r="W38" s="3"/>
    </row>
    <row r="39" spans="1:23" ht="60" x14ac:dyDescent="0.25">
      <c r="A39" s="3">
        <v>160492</v>
      </c>
      <c r="B39" s="4" t="s">
        <v>27</v>
      </c>
      <c r="C39" s="3" t="s">
        <v>5</v>
      </c>
      <c r="D39" s="3" t="s">
        <v>10</v>
      </c>
      <c r="E39" s="3" t="s">
        <v>13</v>
      </c>
      <c r="F39" s="3" t="s">
        <v>504</v>
      </c>
      <c r="G39" s="5">
        <v>43005</v>
      </c>
      <c r="H39" s="3" t="s">
        <v>46</v>
      </c>
      <c r="I39" s="3" t="s">
        <v>50</v>
      </c>
      <c r="J39" s="3" t="s">
        <v>35</v>
      </c>
      <c r="K39" s="3" t="s">
        <v>19</v>
      </c>
      <c r="L39" s="3" t="s">
        <v>58</v>
      </c>
      <c r="M39" s="3">
        <f t="shared" si="0"/>
        <v>28</v>
      </c>
      <c r="N39" s="7">
        <f t="shared" si="1"/>
        <v>709.375</v>
      </c>
      <c r="O39" s="7" t="s">
        <v>642</v>
      </c>
      <c r="P39" s="7" t="s">
        <v>642</v>
      </c>
      <c r="Q39" s="4" t="s">
        <v>327</v>
      </c>
    </row>
    <row r="40" spans="1:23" ht="60" x14ac:dyDescent="0.25">
      <c r="A40" s="3">
        <v>162430</v>
      </c>
      <c r="B40" s="4" t="s">
        <v>27</v>
      </c>
      <c r="C40" s="3" t="s">
        <v>5</v>
      </c>
      <c r="D40" s="3" t="s">
        <v>10</v>
      </c>
      <c r="E40" s="3" t="s">
        <v>13</v>
      </c>
      <c r="F40" s="3" t="s">
        <v>504</v>
      </c>
      <c r="G40" s="5">
        <v>43005</v>
      </c>
      <c r="H40" s="3" t="s">
        <v>53</v>
      </c>
      <c r="I40" s="3" t="s">
        <v>53</v>
      </c>
      <c r="J40" s="3" t="s">
        <v>35</v>
      </c>
      <c r="K40" s="3" t="s">
        <v>19</v>
      </c>
      <c r="L40" s="3" t="s">
        <v>58</v>
      </c>
      <c r="M40" s="3">
        <f t="shared" si="0"/>
        <v>28</v>
      </c>
      <c r="N40" s="7">
        <f t="shared" si="1"/>
        <v>709.375</v>
      </c>
      <c r="O40" s="7" t="s">
        <v>642</v>
      </c>
      <c r="P40" s="7" t="s">
        <v>642</v>
      </c>
      <c r="Q40" s="4" t="s">
        <v>327</v>
      </c>
    </row>
    <row r="41" spans="1:23" ht="60" x14ac:dyDescent="0.25">
      <c r="A41" s="3">
        <v>162466</v>
      </c>
      <c r="B41" s="4" t="s">
        <v>27</v>
      </c>
      <c r="C41" s="3" t="s">
        <v>5</v>
      </c>
      <c r="D41" s="3" t="s">
        <v>10</v>
      </c>
      <c r="E41" s="3" t="s">
        <v>13</v>
      </c>
      <c r="F41" s="3" t="s">
        <v>504</v>
      </c>
      <c r="G41" s="5">
        <v>43005</v>
      </c>
      <c r="H41" s="3" t="s">
        <v>66</v>
      </c>
      <c r="I41" s="3" t="s">
        <v>50</v>
      </c>
      <c r="J41" s="3" t="s">
        <v>35</v>
      </c>
      <c r="K41" s="3" t="s">
        <v>19</v>
      </c>
      <c r="L41" s="3" t="s">
        <v>58</v>
      </c>
      <c r="M41" s="3">
        <f t="shared" si="0"/>
        <v>28</v>
      </c>
      <c r="N41" s="7">
        <f t="shared" si="1"/>
        <v>709.375</v>
      </c>
      <c r="O41" s="7" t="s">
        <v>642</v>
      </c>
      <c r="P41" s="7" t="s">
        <v>642</v>
      </c>
      <c r="Q41" s="4" t="s">
        <v>327</v>
      </c>
    </row>
    <row r="42" spans="1:23" ht="60" x14ac:dyDescent="0.25">
      <c r="A42" s="3">
        <v>161502</v>
      </c>
      <c r="B42" s="4" t="s">
        <v>27</v>
      </c>
      <c r="C42" s="3" t="s">
        <v>5</v>
      </c>
      <c r="D42" s="3" t="s">
        <v>10</v>
      </c>
      <c r="E42" s="3" t="s">
        <v>13</v>
      </c>
      <c r="F42" s="3" t="s">
        <v>504</v>
      </c>
      <c r="G42" s="5">
        <v>43005</v>
      </c>
      <c r="H42" s="3" t="s">
        <v>31</v>
      </c>
      <c r="I42" s="3" t="s">
        <v>275</v>
      </c>
      <c r="J42" s="3" t="s">
        <v>35</v>
      </c>
      <c r="K42" s="3" t="s">
        <v>19</v>
      </c>
      <c r="L42" s="3" t="s">
        <v>58</v>
      </c>
      <c r="M42" s="3">
        <f t="shared" si="0"/>
        <v>28</v>
      </c>
      <c r="N42" s="7">
        <f t="shared" si="1"/>
        <v>709.375</v>
      </c>
      <c r="O42" s="7" t="s">
        <v>642</v>
      </c>
      <c r="P42" s="7" t="s">
        <v>642</v>
      </c>
      <c r="Q42" s="4" t="s">
        <v>327</v>
      </c>
    </row>
    <row r="43" spans="1:23" ht="60" x14ac:dyDescent="0.25">
      <c r="A43" s="3">
        <v>161507</v>
      </c>
      <c r="B43" s="4" t="s">
        <v>27</v>
      </c>
      <c r="C43" s="3" t="s">
        <v>5</v>
      </c>
      <c r="D43" s="3" t="s">
        <v>10</v>
      </c>
      <c r="E43" s="3" t="s">
        <v>13</v>
      </c>
      <c r="F43" s="3" t="s">
        <v>504</v>
      </c>
      <c r="G43" s="5">
        <v>43005</v>
      </c>
      <c r="H43" s="3" t="s">
        <v>31</v>
      </c>
      <c r="I43" s="3" t="s">
        <v>275</v>
      </c>
      <c r="J43" s="3" t="s">
        <v>35</v>
      </c>
      <c r="K43" s="3" t="s">
        <v>19</v>
      </c>
      <c r="L43" s="3" t="s">
        <v>58</v>
      </c>
      <c r="M43" s="3">
        <f t="shared" si="0"/>
        <v>28</v>
      </c>
      <c r="N43" s="7">
        <f t="shared" si="1"/>
        <v>709.375</v>
      </c>
      <c r="O43" s="7" t="s">
        <v>642</v>
      </c>
      <c r="P43" s="7" t="s">
        <v>642</v>
      </c>
      <c r="Q43" s="4" t="s">
        <v>327</v>
      </c>
    </row>
    <row r="44" spans="1:23" ht="60" x14ac:dyDescent="0.25">
      <c r="A44" s="3">
        <v>157759</v>
      </c>
      <c r="B44" s="4" t="s">
        <v>27</v>
      </c>
      <c r="C44" s="3" t="s">
        <v>5</v>
      </c>
      <c r="D44" s="3" t="s">
        <v>10</v>
      </c>
      <c r="E44" s="3" t="s">
        <v>13</v>
      </c>
      <c r="F44" s="3" t="s">
        <v>504</v>
      </c>
      <c r="G44" s="5">
        <v>43005</v>
      </c>
      <c r="H44" s="3" t="s">
        <v>47</v>
      </c>
      <c r="I44" s="3" t="s">
        <v>47</v>
      </c>
      <c r="J44" s="3" t="s">
        <v>35</v>
      </c>
      <c r="K44" s="3" t="s">
        <v>19</v>
      </c>
      <c r="L44" s="3" t="s">
        <v>58</v>
      </c>
      <c r="M44" s="3">
        <f t="shared" si="0"/>
        <v>28</v>
      </c>
      <c r="N44" s="7">
        <f t="shared" si="1"/>
        <v>709.375</v>
      </c>
      <c r="O44" s="7" t="s">
        <v>642</v>
      </c>
      <c r="P44" s="7" t="s">
        <v>642</v>
      </c>
      <c r="Q44" s="4" t="s">
        <v>327</v>
      </c>
    </row>
    <row r="45" spans="1:23" ht="60" x14ac:dyDescent="0.25">
      <c r="A45" s="3">
        <v>160947</v>
      </c>
      <c r="B45" s="4" t="s">
        <v>27</v>
      </c>
      <c r="C45" s="3" t="s">
        <v>5</v>
      </c>
      <c r="D45" s="3" t="s">
        <v>10</v>
      </c>
      <c r="E45" s="3" t="s">
        <v>13</v>
      </c>
      <c r="F45" s="3" t="s">
        <v>504</v>
      </c>
      <c r="G45" s="5">
        <v>43005</v>
      </c>
      <c r="H45" s="3" t="s">
        <v>47</v>
      </c>
      <c r="I45" s="3" t="s">
        <v>47</v>
      </c>
      <c r="J45" s="3" t="s">
        <v>35</v>
      </c>
      <c r="K45" s="3" t="s">
        <v>19</v>
      </c>
      <c r="L45" s="3" t="s">
        <v>58</v>
      </c>
      <c r="M45" s="3">
        <f t="shared" si="0"/>
        <v>28</v>
      </c>
      <c r="N45" s="7">
        <f t="shared" si="1"/>
        <v>709.375</v>
      </c>
      <c r="O45" s="7" t="s">
        <v>642</v>
      </c>
      <c r="P45" s="7" t="s">
        <v>642</v>
      </c>
      <c r="Q45" s="4" t="s">
        <v>327</v>
      </c>
    </row>
    <row r="46" spans="1:23" ht="60" x14ac:dyDescent="0.25">
      <c r="A46" s="3">
        <v>162968</v>
      </c>
      <c r="B46" s="4" t="s">
        <v>27</v>
      </c>
      <c r="C46" s="3" t="s">
        <v>5</v>
      </c>
      <c r="D46" s="3" t="s">
        <v>10</v>
      </c>
      <c r="E46" s="3" t="s">
        <v>13</v>
      </c>
      <c r="F46" s="3" t="s">
        <v>504</v>
      </c>
      <c r="G46" s="5">
        <v>43005</v>
      </c>
      <c r="H46" s="3" t="s">
        <v>56</v>
      </c>
      <c r="I46" s="3" t="s">
        <v>56</v>
      </c>
      <c r="J46" s="3" t="s">
        <v>35</v>
      </c>
      <c r="K46" s="3" t="s">
        <v>19</v>
      </c>
      <c r="L46" s="3" t="s">
        <v>58</v>
      </c>
      <c r="M46" s="3">
        <f t="shared" si="0"/>
        <v>28</v>
      </c>
      <c r="N46" s="7">
        <f t="shared" si="1"/>
        <v>709.375</v>
      </c>
      <c r="O46" s="7" t="s">
        <v>642</v>
      </c>
      <c r="P46" s="7" t="s">
        <v>642</v>
      </c>
      <c r="Q46" s="4" t="s">
        <v>327</v>
      </c>
    </row>
    <row r="47" spans="1:23" ht="60" x14ac:dyDescent="0.25">
      <c r="A47" s="3">
        <v>163410</v>
      </c>
      <c r="B47" s="4" t="s">
        <v>27</v>
      </c>
      <c r="C47" s="3" t="s">
        <v>5</v>
      </c>
      <c r="D47" s="3" t="s">
        <v>10</v>
      </c>
      <c r="E47" s="3" t="s">
        <v>13</v>
      </c>
      <c r="F47" s="3" t="s">
        <v>504</v>
      </c>
      <c r="G47" s="5">
        <v>43005</v>
      </c>
      <c r="H47" s="3" t="s">
        <v>98</v>
      </c>
      <c r="I47" s="3" t="s">
        <v>56</v>
      </c>
      <c r="J47" s="3" t="s">
        <v>35</v>
      </c>
      <c r="K47" s="3" t="s">
        <v>19</v>
      </c>
      <c r="L47" s="3" t="s">
        <v>58</v>
      </c>
      <c r="M47" s="3">
        <f t="shared" si="0"/>
        <v>28</v>
      </c>
      <c r="N47" s="7">
        <f t="shared" si="1"/>
        <v>709.375</v>
      </c>
      <c r="O47" s="7" t="s">
        <v>642</v>
      </c>
      <c r="P47" s="7" t="s">
        <v>642</v>
      </c>
      <c r="Q47" s="4" t="s">
        <v>327</v>
      </c>
    </row>
    <row r="48" spans="1:23" ht="60" x14ac:dyDescent="0.25">
      <c r="A48" s="3">
        <v>162535</v>
      </c>
      <c r="B48" s="4" t="s">
        <v>27</v>
      </c>
      <c r="C48" s="3" t="s">
        <v>5</v>
      </c>
      <c r="D48" s="3" t="s">
        <v>10</v>
      </c>
      <c r="E48" s="3" t="s">
        <v>13</v>
      </c>
      <c r="F48" s="3" t="s">
        <v>504</v>
      </c>
      <c r="G48" s="5">
        <v>43005</v>
      </c>
      <c r="H48" s="3" t="s">
        <v>54</v>
      </c>
      <c r="I48" s="3" t="s">
        <v>275</v>
      </c>
      <c r="J48" s="3" t="s">
        <v>35</v>
      </c>
      <c r="K48" s="3" t="s">
        <v>19</v>
      </c>
      <c r="L48" s="3" t="s">
        <v>58</v>
      </c>
      <c r="M48" s="3">
        <f t="shared" si="0"/>
        <v>28</v>
      </c>
      <c r="N48" s="7">
        <f t="shared" si="1"/>
        <v>709.375</v>
      </c>
      <c r="O48" s="7" t="s">
        <v>642</v>
      </c>
      <c r="P48" s="7" t="s">
        <v>642</v>
      </c>
      <c r="Q48" s="4" t="s">
        <v>327</v>
      </c>
    </row>
    <row r="49" spans="1:23" s="15" customFormat="1" ht="60" x14ac:dyDescent="0.25">
      <c r="A49" s="3">
        <v>162938</v>
      </c>
      <c r="B49" s="4" t="s">
        <v>27</v>
      </c>
      <c r="C49" s="3" t="s">
        <v>5</v>
      </c>
      <c r="D49" s="3" t="s">
        <v>10</v>
      </c>
      <c r="E49" s="3" t="s">
        <v>13</v>
      </c>
      <c r="F49" s="3" t="s">
        <v>504</v>
      </c>
      <c r="G49" s="5">
        <v>43005</v>
      </c>
      <c r="H49" s="3" t="s">
        <v>55</v>
      </c>
      <c r="I49" s="3" t="s">
        <v>278</v>
      </c>
      <c r="J49" s="3" t="s">
        <v>35</v>
      </c>
      <c r="K49" s="3" t="s">
        <v>19</v>
      </c>
      <c r="L49" s="3" t="s">
        <v>58</v>
      </c>
      <c r="M49" s="3">
        <f t="shared" si="0"/>
        <v>28</v>
      </c>
      <c r="N49" s="7">
        <f t="shared" si="1"/>
        <v>709.375</v>
      </c>
      <c r="O49" s="7" t="s">
        <v>642</v>
      </c>
      <c r="P49" s="7" t="s">
        <v>642</v>
      </c>
      <c r="Q49" s="4" t="s">
        <v>327</v>
      </c>
      <c r="R49" s="3"/>
      <c r="S49" s="3"/>
      <c r="T49" s="3"/>
      <c r="U49" s="3"/>
      <c r="V49" s="3"/>
      <c r="W49" s="3"/>
    </row>
    <row r="50" spans="1:23" ht="60" x14ac:dyDescent="0.25">
      <c r="A50" s="3">
        <v>160118</v>
      </c>
      <c r="B50" s="4" t="s">
        <v>27</v>
      </c>
      <c r="C50" s="3" t="s">
        <v>5</v>
      </c>
      <c r="D50" s="3" t="s">
        <v>10</v>
      </c>
      <c r="E50" s="3" t="s">
        <v>13</v>
      </c>
      <c r="F50" s="3" t="s">
        <v>504</v>
      </c>
      <c r="G50" s="5">
        <v>43005</v>
      </c>
      <c r="H50" s="3" t="s">
        <v>51</v>
      </c>
      <c r="I50" s="3" t="s">
        <v>282</v>
      </c>
      <c r="J50" s="3" t="s">
        <v>35</v>
      </c>
      <c r="K50" s="3" t="s">
        <v>19</v>
      </c>
      <c r="L50" s="3" t="s">
        <v>58</v>
      </c>
      <c r="M50" s="3">
        <f t="shared" si="0"/>
        <v>28</v>
      </c>
      <c r="N50" s="7">
        <f t="shared" si="1"/>
        <v>709.375</v>
      </c>
      <c r="O50" s="7" t="s">
        <v>642</v>
      </c>
      <c r="P50" s="7" t="s">
        <v>642</v>
      </c>
      <c r="Q50" s="4" t="s">
        <v>327</v>
      </c>
    </row>
    <row r="51" spans="1:23" ht="135" x14ac:dyDescent="0.25">
      <c r="A51" s="3">
        <v>161507</v>
      </c>
      <c r="B51" s="4" t="s">
        <v>27</v>
      </c>
      <c r="C51" s="3" t="s">
        <v>5</v>
      </c>
      <c r="D51" s="3" t="s">
        <v>10</v>
      </c>
      <c r="E51" s="3" t="s">
        <v>13</v>
      </c>
      <c r="F51" s="3" t="s">
        <v>505</v>
      </c>
      <c r="G51" s="5">
        <v>43005</v>
      </c>
      <c r="H51" s="3" t="s">
        <v>31</v>
      </c>
      <c r="I51" s="3" t="s">
        <v>275</v>
      </c>
      <c r="J51" s="3" t="s">
        <v>35</v>
      </c>
      <c r="K51" s="3" t="s">
        <v>19</v>
      </c>
      <c r="L51" s="3" t="s">
        <v>61</v>
      </c>
      <c r="M51" s="3">
        <f>8*7</f>
        <v>56</v>
      </c>
      <c r="N51" s="7">
        <f>(16200+500)/3</f>
        <v>5566.666666666667</v>
      </c>
      <c r="O51" s="7" t="s">
        <v>642</v>
      </c>
      <c r="P51" s="7" t="s">
        <v>642</v>
      </c>
      <c r="Q51" s="4" t="s">
        <v>328</v>
      </c>
    </row>
    <row r="52" spans="1:23" s="11" customFormat="1" ht="135" x14ac:dyDescent="0.25">
      <c r="A52" s="3">
        <v>162535</v>
      </c>
      <c r="B52" s="4" t="s">
        <v>27</v>
      </c>
      <c r="C52" s="3" t="s">
        <v>5</v>
      </c>
      <c r="D52" s="3" t="s">
        <v>10</v>
      </c>
      <c r="E52" s="3" t="s">
        <v>13</v>
      </c>
      <c r="F52" s="3" t="s">
        <v>505</v>
      </c>
      <c r="G52" s="5">
        <v>43005</v>
      </c>
      <c r="H52" s="3" t="s">
        <v>54</v>
      </c>
      <c r="I52" s="3" t="s">
        <v>275</v>
      </c>
      <c r="J52" s="3" t="s">
        <v>35</v>
      </c>
      <c r="K52" s="3" t="s">
        <v>19</v>
      </c>
      <c r="L52" s="3" t="s">
        <v>61</v>
      </c>
      <c r="M52" s="3">
        <f>8*7</f>
        <v>56</v>
      </c>
      <c r="N52" s="7">
        <f>(16200+500)/3</f>
        <v>5566.666666666667</v>
      </c>
      <c r="O52" s="7" t="s">
        <v>642</v>
      </c>
      <c r="P52" s="7" t="s">
        <v>642</v>
      </c>
      <c r="Q52" s="4" t="s">
        <v>328</v>
      </c>
      <c r="R52" s="3"/>
      <c r="S52" s="3"/>
      <c r="T52" s="3"/>
      <c r="U52" s="3"/>
      <c r="V52" s="3"/>
      <c r="W52" s="3"/>
    </row>
    <row r="53" spans="1:23" ht="135" x14ac:dyDescent="0.25">
      <c r="A53" s="3">
        <v>162938</v>
      </c>
      <c r="B53" s="4" t="s">
        <v>27</v>
      </c>
      <c r="C53" s="3" t="s">
        <v>5</v>
      </c>
      <c r="D53" s="3" t="s">
        <v>10</v>
      </c>
      <c r="E53" s="3" t="s">
        <v>13</v>
      </c>
      <c r="F53" s="3" t="s">
        <v>505</v>
      </c>
      <c r="G53" s="5">
        <v>43005</v>
      </c>
      <c r="H53" s="3" t="s">
        <v>55</v>
      </c>
      <c r="I53" s="3" t="s">
        <v>278</v>
      </c>
      <c r="J53" s="3" t="s">
        <v>35</v>
      </c>
      <c r="K53" s="3" t="s">
        <v>19</v>
      </c>
      <c r="L53" s="3" t="s">
        <v>61</v>
      </c>
      <c r="M53" s="3">
        <f>8*7</f>
        <v>56</v>
      </c>
      <c r="N53" s="7">
        <f>(16200+500)/3</f>
        <v>5566.666666666667</v>
      </c>
      <c r="O53" s="7" t="s">
        <v>642</v>
      </c>
      <c r="P53" s="7" t="s">
        <v>642</v>
      </c>
      <c r="Q53" s="4" t="s">
        <v>328</v>
      </c>
    </row>
    <row r="54" spans="1:23" ht="30" x14ac:dyDescent="0.25">
      <c r="A54" s="3">
        <v>137757</v>
      </c>
      <c r="B54" s="4" t="s">
        <v>27</v>
      </c>
      <c r="C54" s="3" t="s">
        <v>5</v>
      </c>
      <c r="D54" s="3" t="s">
        <v>10</v>
      </c>
      <c r="E54" s="3" t="s">
        <v>13</v>
      </c>
      <c r="F54" s="3" t="s">
        <v>467</v>
      </c>
      <c r="G54" s="5">
        <v>43010</v>
      </c>
      <c r="H54" s="3" t="s">
        <v>292</v>
      </c>
      <c r="I54" s="3" t="s">
        <v>277</v>
      </c>
      <c r="J54" s="3" t="s">
        <v>35</v>
      </c>
      <c r="K54" s="3" t="s">
        <v>19</v>
      </c>
      <c r="L54" s="3" t="s">
        <v>40</v>
      </c>
      <c r="M54" s="3">
        <f>6*7</f>
        <v>42</v>
      </c>
      <c r="N54" s="7" t="s">
        <v>642</v>
      </c>
      <c r="O54" s="7" t="s">
        <v>642</v>
      </c>
      <c r="P54" s="7" t="s">
        <v>642</v>
      </c>
      <c r="Q54" s="4" t="s">
        <v>287</v>
      </c>
    </row>
    <row r="55" spans="1:23" ht="30" x14ac:dyDescent="0.25">
      <c r="A55" s="3">
        <v>162535</v>
      </c>
      <c r="B55" s="4" t="s">
        <v>27</v>
      </c>
      <c r="C55" s="3" t="s">
        <v>5</v>
      </c>
      <c r="D55" s="3" t="s">
        <v>10</v>
      </c>
      <c r="E55" s="3" t="s">
        <v>13</v>
      </c>
      <c r="F55" s="3" t="s">
        <v>468</v>
      </c>
      <c r="G55" s="5">
        <v>43010</v>
      </c>
      <c r="H55" s="3" t="s">
        <v>54</v>
      </c>
      <c r="I55" s="3" t="s">
        <v>275</v>
      </c>
      <c r="J55" s="3" t="s">
        <v>35</v>
      </c>
      <c r="K55" s="3" t="s">
        <v>19</v>
      </c>
      <c r="L55" s="3" t="s">
        <v>40</v>
      </c>
      <c r="M55" s="3">
        <f>6*7</f>
        <v>42</v>
      </c>
      <c r="N55" s="7" t="s">
        <v>642</v>
      </c>
      <c r="O55" s="7" t="s">
        <v>642</v>
      </c>
      <c r="P55" s="7" t="s">
        <v>642</v>
      </c>
      <c r="Q55" s="4" t="s">
        <v>288</v>
      </c>
    </row>
    <row r="56" spans="1:23" ht="30" x14ac:dyDescent="0.25">
      <c r="A56" s="3">
        <v>153695</v>
      </c>
      <c r="B56" s="4" t="s">
        <v>27</v>
      </c>
      <c r="C56" s="3" t="s">
        <v>5</v>
      </c>
      <c r="D56" s="3" t="s">
        <v>10</v>
      </c>
      <c r="E56" s="3" t="s">
        <v>13</v>
      </c>
      <c r="F56" s="3" t="s">
        <v>506</v>
      </c>
      <c r="G56" s="5">
        <v>43012</v>
      </c>
      <c r="H56" s="3" t="s">
        <v>50</v>
      </c>
      <c r="I56" s="3" t="s">
        <v>50</v>
      </c>
      <c r="J56" s="3" t="s">
        <v>35</v>
      </c>
      <c r="K56" s="3" t="s">
        <v>19</v>
      </c>
      <c r="L56" s="3" t="s">
        <v>329</v>
      </c>
      <c r="M56" s="3">
        <v>0</v>
      </c>
      <c r="N56" s="7">
        <v>0</v>
      </c>
      <c r="O56" s="7" t="s">
        <v>642</v>
      </c>
      <c r="P56" s="7" t="s">
        <v>642</v>
      </c>
      <c r="Q56" s="4" t="s">
        <v>331</v>
      </c>
    </row>
    <row r="57" spans="1:23" ht="30" x14ac:dyDescent="0.25">
      <c r="A57" s="3">
        <v>156486</v>
      </c>
      <c r="B57" s="4" t="s">
        <v>27</v>
      </c>
      <c r="C57" s="3" t="s">
        <v>5</v>
      </c>
      <c r="D57" s="3" t="s">
        <v>10</v>
      </c>
      <c r="E57" s="3" t="s">
        <v>13</v>
      </c>
      <c r="F57" s="3" t="s">
        <v>506</v>
      </c>
      <c r="G57" s="5">
        <v>43012</v>
      </c>
      <c r="H57" s="3" t="s">
        <v>50</v>
      </c>
      <c r="I57" s="3" t="s">
        <v>50</v>
      </c>
      <c r="J57" s="3" t="s">
        <v>35</v>
      </c>
      <c r="K57" s="3" t="s">
        <v>19</v>
      </c>
      <c r="L57" s="3" t="s">
        <v>329</v>
      </c>
      <c r="M57" s="3">
        <v>0</v>
      </c>
      <c r="N57" s="7">
        <v>0</v>
      </c>
      <c r="O57" s="7" t="s">
        <v>642</v>
      </c>
      <c r="P57" s="7" t="s">
        <v>642</v>
      </c>
      <c r="Q57" s="4" t="s">
        <v>331</v>
      </c>
    </row>
    <row r="58" spans="1:23" ht="30" x14ac:dyDescent="0.25">
      <c r="A58" s="3">
        <v>162353</v>
      </c>
      <c r="B58" s="4" t="s">
        <v>27</v>
      </c>
      <c r="C58" s="3" t="s">
        <v>5</v>
      </c>
      <c r="D58" s="3" t="s">
        <v>10</v>
      </c>
      <c r="E58" s="3" t="s">
        <v>13</v>
      </c>
      <c r="F58" s="3" t="s">
        <v>506</v>
      </c>
      <c r="G58" s="5">
        <v>43012</v>
      </c>
      <c r="H58" s="3" t="s">
        <v>52</v>
      </c>
      <c r="I58" s="3" t="s">
        <v>52</v>
      </c>
      <c r="J58" s="3" t="s">
        <v>35</v>
      </c>
      <c r="K58" s="3" t="s">
        <v>19</v>
      </c>
      <c r="L58" s="3" t="s">
        <v>329</v>
      </c>
      <c r="M58" s="3">
        <v>0</v>
      </c>
      <c r="N58" s="7">
        <v>0</v>
      </c>
      <c r="O58" s="7" t="s">
        <v>642</v>
      </c>
      <c r="P58" s="7" t="s">
        <v>642</v>
      </c>
      <c r="Q58" s="4" t="s">
        <v>331</v>
      </c>
    </row>
    <row r="59" spans="1:23" ht="30" x14ac:dyDescent="0.25">
      <c r="A59" s="3">
        <v>156913</v>
      </c>
      <c r="B59" s="4" t="s">
        <v>27</v>
      </c>
      <c r="C59" s="3" t="s">
        <v>5</v>
      </c>
      <c r="D59" s="3" t="s">
        <v>10</v>
      </c>
      <c r="E59" s="3" t="s">
        <v>13</v>
      </c>
      <c r="F59" s="3" t="s">
        <v>506</v>
      </c>
      <c r="G59" s="5">
        <v>43012</v>
      </c>
      <c r="H59" s="3" t="s">
        <v>46</v>
      </c>
      <c r="I59" s="3" t="s">
        <v>50</v>
      </c>
      <c r="J59" s="3" t="s">
        <v>35</v>
      </c>
      <c r="K59" s="3" t="s">
        <v>19</v>
      </c>
      <c r="L59" s="3" t="s">
        <v>329</v>
      </c>
      <c r="M59" s="3">
        <v>0</v>
      </c>
      <c r="N59" s="7">
        <v>0</v>
      </c>
      <c r="O59" s="7" t="s">
        <v>642</v>
      </c>
      <c r="P59" s="7" t="s">
        <v>642</v>
      </c>
      <c r="Q59" s="4" t="s">
        <v>331</v>
      </c>
    </row>
    <row r="60" spans="1:23" ht="30" x14ac:dyDescent="0.25">
      <c r="A60" s="3">
        <v>160492</v>
      </c>
      <c r="B60" s="4" t="s">
        <v>27</v>
      </c>
      <c r="C60" s="3" t="s">
        <v>5</v>
      </c>
      <c r="D60" s="3" t="s">
        <v>10</v>
      </c>
      <c r="E60" s="3" t="s">
        <v>13</v>
      </c>
      <c r="F60" s="3" t="s">
        <v>506</v>
      </c>
      <c r="G60" s="5">
        <v>43012</v>
      </c>
      <c r="H60" s="3" t="s">
        <v>46</v>
      </c>
      <c r="I60" s="3" t="s">
        <v>50</v>
      </c>
      <c r="J60" s="3" t="s">
        <v>35</v>
      </c>
      <c r="K60" s="3" t="s">
        <v>19</v>
      </c>
      <c r="L60" s="3" t="s">
        <v>329</v>
      </c>
      <c r="M60" s="3">
        <v>0</v>
      </c>
      <c r="N60" s="7">
        <v>0</v>
      </c>
      <c r="O60" s="7" t="s">
        <v>642</v>
      </c>
      <c r="P60" s="7" t="s">
        <v>642</v>
      </c>
      <c r="Q60" s="4" t="s">
        <v>331</v>
      </c>
    </row>
    <row r="61" spans="1:23" ht="30" x14ac:dyDescent="0.25">
      <c r="A61" s="3">
        <v>162430</v>
      </c>
      <c r="B61" s="4" t="s">
        <v>27</v>
      </c>
      <c r="C61" s="3" t="s">
        <v>5</v>
      </c>
      <c r="D61" s="3" t="s">
        <v>10</v>
      </c>
      <c r="E61" s="3" t="s">
        <v>13</v>
      </c>
      <c r="F61" s="3" t="s">
        <v>506</v>
      </c>
      <c r="G61" s="5">
        <v>43012</v>
      </c>
      <c r="H61" s="3" t="s">
        <v>53</v>
      </c>
      <c r="I61" s="3" t="s">
        <v>53</v>
      </c>
      <c r="J61" s="3" t="s">
        <v>35</v>
      </c>
      <c r="K61" s="3" t="s">
        <v>19</v>
      </c>
      <c r="L61" s="3" t="s">
        <v>329</v>
      </c>
      <c r="M61" s="3">
        <v>0</v>
      </c>
      <c r="N61" s="7">
        <v>0</v>
      </c>
      <c r="O61" s="7" t="s">
        <v>642</v>
      </c>
      <c r="P61" s="7" t="s">
        <v>642</v>
      </c>
      <c r="Q61" s="4" t="s">
        <v>331</v>
      </c>
    </row>
    <row r="62" spans="1:23" ht="30" x14ac:dyDescent="0.25">
      <c r="A62" s="3">
        <v>163984</v>
      </c>
      <c r="B62" s="4" t="s">
        <v>27</v>
      </c>
      <c r="C62" s="3" t="s">
        <v>5</v>
      </c>
      <c r="D62" s="3" t="s">
        <v>10</v>
      </c>
      <c r="E62" s="3" t="s">
        <v>13</v>
      </c>
      <c r="F62" s="3" t="s">
        <v>506</v>
      </c>
      <c r="G62" s="5">
        <v>43012</v>
      </c>
      <c r="H62" s="3" t="s">
        <v>77</v>
      </c>
      <c r="I62" s="3" t="s">
        <v>50</v>
      </c>
      <c r="J62" s="3" t="s">
        <v>35</v>
      </c>
      <c r="K62" s="3" t="s">
        <v>19</v>
      </c>
      <c r="L62" s="3" t="s">
        <v>329</v>
      </c>
      <c r="M62" s="3">
        <v>0</v>
      </c>
      <c r="N62" s="7">
        <v>0</v>
      </c>
      <c r="O62" s="7" t="s">
        <v>642</v>
      </c>
      <c r="P62" s="7" t="s">
        <v>642</v>
      </c>
      <c r="Q62" s="4" t="s">
        <v>331</v>
      </c>
    </row>
    <row r="63" spans="1:23" ht="30" x14ac:dyDescent="0.25">
      <c r="A63" s="3">
        <v>162466</v>
      </c>
      <c r="B63" s="4" t="s">
        <v>27</v>
      </c>
      <c r="C63" s="3" t="s">
        <v>5</v>
      </c>
      <c r="D63" s="3" t="s">
        <v>10</v>
      </c>
      <c r="E63" s="3" t="s">
        <v>13</v>
      </c>
      <c r="F63" s="3" t="s">
        <v>506</v>
      </c>
      <c r="G63" s="5">
        <v>43012</v>
      </c>
      <c r="H63" s="3" t="s">
        <v>66</v>
      </c>
      <c r="I63" s="3" t="s">
        <v>50</v>
      </c>
      <c r="J63" s="3" t="s">
        <v>35</v>
      </c>
      <c r="K63" s="3" t="s">
        <v>19</v>
      </c>
      <c r="L63" s="3" t="s">
        <v>329</v>
      </c>
      <c r="M63" s="3">
        <v>0</v>
      </c>
      <c r="N63" s="7">
        <v>0</v>
      </c>
      <c r="O63" s="7" t="s">
        <v>642</v>
      </c>
      <c r="P63" s="7" t="s">
        <v>642</v>
      </c>
      <c r="Q63" s="4" t="s">
        <v>331</v>
      </c>
    </row>
    <row r="64" spans="1:23" ht="30" x14ac:dyDescent="0.25">
      <c r="A64" s="3">
        <v>161502</v>
      </c>
      <c r="B64" s="4" t="s">
        <v>27</v>
      </c>
      <c r="C64" s="3" t="s">
        <v>5</v>
      </c>
      <c r="D64" s="3" t="s">
        <v>10</v>
      </c>
      <c r="E64" s="3" t="s">
        <v>13</v>
      </c>
      <c r="F64" s="3" t="s">
        <v>506</v>
      </c>
      <c r="G64" s="5">
        <v>43012</v>
      </c>
      <c r="H64" s="3" t="s">
        <v>31</v>
      </c>
      <c r="I64" s="3" t="s">
        <v>275</v>
      </c>
      <c r="J64" s="3" t="s">
        <v>35</v>
      </c>
      <c r="K64" s="3" t="s">
        <v>19</v>
      </c>
      <c r="L64" s="3" t="s">
        <v>329</v>
      </c>
      <c r="M64" s="3">
        <v>0</v>
      </c>
      <c r="N64" s="7">
        <v>0</v>
      </c>
      <c r="O64" s="7" t="s">
        <v>642</v>
      </c>
      <c r="P64" s="7" t="s">
        <v>642</v>
      </c>
      <c r="Q64" s="4" t="s">
        <v>331</v>
      </c>
    </row>
    <row r="65" spans="1:17" ht="30" x14ac:dyDescent="0.25">
      <c r="A65" s="3">
        <v>161507</v>
      </c>
      <c r="B65" s="4" t="s">
        <v>27</v>
      </c>
      <c r="C65" s="3" t="s">
        <v>5</v>
      </c>
      <c r="D65" s="3" t="s">
        <v>10</v>
      </c>
      <c r="E65" s="3" t="s">
        <v>13</v>
      </c>
      <c r="F65" s="3" t="s">
        <v>506</v>
      </c>
      <c r="G65" s="5">
        <v>43012</v>
      </c>
      <c r="H65" s="3" t="s">
        <v>31</v>
      </c>
      <c r="I65" s="3" t="s">
        <v>275</v>
      </c>
      <c r="J65" s="3" t="s">
        <v>35</v>
      </c>
      <c r="K65" s="3" t="s">
        <v>19</v>
      </c>
      <c r="L65" s="3" t="s">
        <v>329</v>
      </c>
      <c r="M65" s="3">
        <v>0</v>
      </c>
      <c r="N65" s="7">
        <v>0</v>
      </c>
      <c r="O65" s="7" t="s">
        <v>642</v>
      </c>
      <c r="P65" s="7" t="s">
        <v>642</v>
      </c>
      <c r="Q65" s="4" t="s">
        <v>331</v>
      </c>
    </row>
    <row r="66" spans="1:17" ht="30" x14ac:dyDescent="0.25">
      <c r="A66" s="3">
        <v>137757</v>
      </c>
      <c r="B66" s="4" t="s">
        <v>27</v>
      </c>
      <c r="C66" s="3" t="s">
        <v>5</v>
      </c>
      <c r="D66" s="3" t="s">
        <v>10</v>
      </c>
      <c r="E66" s="3" t="s">
        <v>13</v>
      </c>
      <c r="F66" s="3" t="s">
        <v>506</v>
      </c>
      <c r="G66" s="5">
        <v>43012</v>
      </c>
      <c r="H66" s="3" t="s">
        <v>292</v>
      </c>
      <c r="I66" s="3" t="s">
        <v>277</v>
      </c>
      <c r="J66" s="3" t="s">
        <v>35</v>
      </c>
      <c r="K66" s="3" t="s">
        <v>19</v>
      </c>
      <c r="L66" s="3" t="s">
        <v>329</v>
      </c>
      <c r="M66" s="3">
        <v>0</v>
      </c>
      <c r="N66" s="7">
        <v>0</v>
      </c>
      <c r="O66" s="7" t="s">
        <v>642</v>
      </c>
      <c r="P66" s="7" t="s">
        <v>642</v>
      </c>
      <c r="Q66" s="4" t="s">
        <v>331</v>
      </c>
    </row>
    <row r="67" spans="1:17" ht="30" x14ac:dyDescent="0.25">
      <c r="A67" s="3">
        <v>161699</v>
      </c>
      <c r="B67" s="4" t="s">
        <v>27</v>
      </c>
      <c r="C67" s="3" t="s">
        <v>5</v>
      </c>
      <c r="D67" s="3" t="s">
        <v>10</v>
      </c>
      <c r="E67" s="3" t="s">
        <v>13</v>
      </c>
      <c r="F67" s="3" t="s">
        <v>506</v>
      </c>
      <c r="G67" s="5">
        <v>43012</v>
      </c>
      <c r="H67" s="3" t="s">
        <v>48</v>
      </c>
      <c r="I67" s="3" t="s">
        <v>48</v>
      </c>
      <c r="J67" s="3" t="s">
        <v>35</v>
      </c>
      <c r="K67" s="3" t="s">
        <v>19</v>
      </c>
      <c r="L67" s="3" t="s">
        <v>329</v>
      </c>
      <c r="M67" s="3">
        <v>0</v>
      </c>
      <c r="N67" s="7">
        <v>0</v>
      </c>
      <c r="O67" s="7" t="s">
        <v>642</v>
      </c>
      <c r="P67" s="7" t="s">
        <v>642</v>
      </c>
      <c r="Q67" s="4" t="s">
        <v>331</v>
      </c>
    </row>
    <row r="68" spans="1:17" ht="30" x14ac:dyDescent="0.25">
      <c r="A68" s="3">
        <v>162958</v>
      </c>
      <c r="B68" s="4" t="s">
        <v>27</v>
      </c>
      <c r="C68" s="3" t="s">
        <v>5</v>
      </c>
      <c r="D68" s="3" t="s">
        <v>10</v>
      </c>
      <c r="E68" s="3" t="s">
        <v>13</v>
      </c>
      <c r="F68" s="3" t="s">
        <v>506</v>
      </c>
      <c r="G68" s="5">
        <v>43012</v>
      </c>
      <c r="H68" s="3" t="s">
        <v>38</v>
      </c>
      <c r="I68" s="3" t="s">
        <v>38</v>
      </c>
      <c r="J68" s="3" t="s">
        <v>35</v>
      </c>
      <c r="K68" s="3" t="s">
        <v>19</v>
      </c>
      <c r="L68" s="3" t="s">
        <v>329</v>
      </c>
      <c r="M68" s="3">
        <v>0</v>
      </c>
      <c r="N68" s="7">
        <v>0</v>
      </c>
      <c r="O68" s="7" t="s">
        <v>642</v>
      </c>
      <c r="P68" s="7" t="s">
        <v>642</v>
      </c>
      <c r="Q68" s="4" t="s">
        <v>331</v>
      </c>
    </row>
    <row r="69" spans="1:17" ht="30" x14ac:dyDescent="0.25">
      <c r="A69" s="3">
        <v>157759</v>
      </c>
      <c r="B69" s="4" t="s">
        <v>27</v>
      </c>
      <c r="C69" s="3" t="s">
        <v>5</v>
      </c>
      <c r="D69" s="3" t="s">
        <v>10</v>
      </c>
      <c r="E69" s="3" t="s">
        <v>13</v>
      </c>
      <c r="F69" s="3" t="s">
        <v>506</v>
      </c>
      <c r="G69" s="5">
        <v>43012</v>
      </c>
      <c r="H69" s="3" t="s">
        <v>47</v>
      </c>
      <c r="I69" s="3" t="s">
        <v>47</v>
      </c>
      <c r="J69" s="3" t="s">
        <v>35</v>
      </c>
      <c r="K69" s="3" t="s">
        <v>19</v>
      </c>
      <c r="L69" s="3" t="s">
        <v>329</v>
      </c>
      <c r="M69" s="3">
        <v>0</v>
      </c>
      <c r="N69" s="7">
        <v>0</v>
      </c>
      <c r="O69" s="7" t="s">
        <v>642</v>
      </c>
      <c r="P69" s="7" t="s">
        <v>642</v>
      </c>
      <c r="Q69" s="4" t="s">
        <v>331</v>
      </c>
    </row>
    <row r="70" spans="1:17" ht="30" x14ac:dyDescent="0.25">
      <c r="A70" s="3">
        <v>160947</v>
      </c>
      <c r="B70" s="4" t="s">
        <v>27</v>
      </c>
      <c r="C70" s="3" t="s">
        <v>5</v>
      </c>
      <c r="D70" s="3" t="s">
        <v>10</v>
      </c>
      <c r="E70" s="3" t="s">
        <v>13</v>
      </c>
      <c r="F70" s="3" t="s">
        <v>506</v>
      </c>
      <c r="G70" s="5">
        <v>43012</v>
      </c>
      <c r="H70" s="3" t="s">
        <v>47</v>
      </c>
      <c r="I70" s="3" t="s">
        <v>47</v>
      </c>
      <c r="J70" s="3" t="s">
        <v>35</v>
      </c>
      <c r="K70" s="3" t="s">
        <v>19</v>
      </c>
      <c r="L70" s="3" t="s">
        <v>329</v>
      </c>
      <c r="M70" s="3">
        <v>0</v>
      </c>
      <c r="N70" s="7">
        <v>0</v>
      </c>
      <c r="O70" s="7" t="s">
        <v>642</v>
      </c>
      <c r="P70" s="7" t="s">
        <v>642</v>
      </c>
      <c r="Q70" s="4" t="s">
        <v>331</v>
      </c>
    </row>
    <row r="71" spans="1:17" ht="30" x14ac:dyDescent="0.25">
      <c r="A71" s="3">
        <v>162968</v>
      </c>
      <c r="B71" s="4" t="s">
        <v>27</v>
      </c>
      <c r="C71" s="3" t="s">
        <v>5</v>
      </c>
      <c r="D71" s="3" t="s">
        <v>10</v>
      </c>
      <c r="E71" s="3" t="s">
        <v>13</v>
      </c>
      <c r="F71" s="3" t="s">
        <v>506</v>
      </c>
      <c r="G71" s="5">
        <v>43012</v>
      </c>
      <c r="H71" s="3" t="s">
        <v>56</v>
      </c>
      <c r="I71" s="3" t="s">
        <v>56</v>
      </c>
      <c r="J71" s="3" t="s">
        <v>35</v>
      </c>
      <c r="K71" s="3" t="s">
        <v>19</v>
      </c>
      <c r="L71" s="3" t="s">
        <v>329</v>
      </c>
      <c r="M71" s="3">
        <v>0</v>
      </c>
      <c r="N71" s="7">
        <v>0</v>
      </c>
      <c r="O71" s="7" t="s">
        <v>642</v>
      </c>
      <c r="P71" s="7" t="s">
        <v>642</v>
      </c>
      <c r="Q71" s="4" t="s">
        <v>331</v>
      </c>
    </row>
    <row r="72" spans="1:17" ht="30" x14ac:dyDescent="0.25">
      <c r="A72" s="3">
        <v>163410</v>
      </c>
      <c r="B72" s="4" t="s">
        <v>27</v>
      </c>
      <c r="C72" s="3" t="s">
        <v>5</v>
      </c>
      <c r="D72" s="3" t="s">
        <v>10</v>
      </c>
      <c r="E72" s="3" t="s">
        <v>13</v>
      </c>
      <c r="F72" s="3" t="s">
        <v>506</v>
      </c>
      <c r="G72" s="5">
        <v>43012</v>
      </c>
      <c r="H72" s="3" t="s">
        <v>98</v>
      </c>
      <c r="I72" s="3" t="s">
        <v>56</v>
      </c>
      <c r="J72" s="3" t="s">
        <v>35</v>
      </c>
      <c r="K72" s="3" t="s">
        <v>19</v>
      </c>
      <c r="L72" s="3" t="s">
        <v>329</v>
      </c>
      <c r="M72" s="3">
        <v>0</v>
      </c>
      <c r="N72" s="7">
        <v>0</v>
      </c>
      <c r="O72" s="7" t="s">
        <v>642</v>
      </c>
      <c r="P72" s="7" t="s">
        <v>642</v>
      </c>
      <c r="Q72" s="4" t="s">
        <v>331</v>
      </c>
    </row>
    <row r="73" spans="1:17" ht="30" x14ac:dyDescent="0.25">
      <c r="A73" s="3">
        <v>162535</v>
      </c>
      <c r="B73" s="4" t="s">
        <v>27</v>
      </c>
      <c r="C73" s="3" t="s">
        <v>5</v>
      </c>
      <c r="D73" s="3" t="s">
        <v>10</v>
      </c>
      <c r="E73" s="3" t="s">
        <v>13</v>
      </c>
      <c r="F73" s="3" t="s">
        <v>506</v>
      </c>
      <c r="G73" s="5">
        <v>43012</v>
      </c>
      <c r="H73" s="3" t="s">
        <v>54</v>
      </c>
      <c r="I73" s="3" t="s">
        <v>275</v>
      </c>
      <c r="J73" s="3" t="s">
        <v>35</v>
      </c>
      <c r="K73" s="3" t="s">
        <v>19</v>
      </c>
      <c r="L73" s="3" t="s">
        <v>329</v>
      </c>
      <c r="M73" s="3">
        <v>0</v>
      </c>
      <c r="N73" s="7">
        <v>0</v>
      </c>
      <c r="O73" s="7" t="s">
        <v>642</v>
      </c>
      <c r="P73" s="7" t="s">
        <v>642</v>
      </c>
      <c r="Q73" s="4" t="s">
        <v>331</v>
      </c>
    </row>
    <row r="74" spans="1:17" ht="30" x14ac:dyDescent="0.25">
      <c r="A74" s="3">
        <v>162938</v>
      </c>
      <c r="B74" s="4" t="s">
        <v>27</v>
      </c>
      <c r="C74" s="3" t="s">
        <v>5</v>
      </c>
      <c r="D74" s="3" t="s">
        <v>10</v>
      </c>
      <c r="E74" s="3" t="s">
        <v>13</v>
      </c>
      <c r="F74" s="3" t="s">
        <v>506</v>
      </c>
      <c r="G74" s="5">
        <v>43012</v>
      </c>
      <c r="H74" s="3" t="s">
        <v>55</v>
      </c>
      <c r="I74" s="3" t="s">
        <v>278</v>
      </c>
      <c r="J74" s="3" t="s">
        <v>35</v>
      </c>
      <c r="K74" s="3" t="s">
        <v>19</v>
      </c>
      <c r="L74" s="3" t="s">
        <v>329</v>
      </c>
      <c r="M74" s="3">
        <v>0</v>
      </c>
      <c r="N74" s="7">
        <v>0</v>
      </c>
      <c r="O74" s="7" t="s">
        <v>642</v>
      </c>
      <c r="P74" s="7" t="s">
        <v>642</v>
      </c>
      <c r="Q74" s="4" t="s">
        <v>331</v>
      </c>
    </row>
    <row r="75" spans="1:17" ht="30" x14ac:dyDescent="0.25">
      <c r="A75" s="3">
        <v>161782</v>
      </c>
      <c r="B75" s="4" t="s">
        <v>27</v>
      </c>
      <c r="C75" s="3" t="s">
        <v>5</v>
      </c>
      <c r="D75" s="3" t="s">
        <v>10</v>
      </c>
      <c r="E75" s="3" t="s">
        <v>13</v>
      </c>
      <c r="F75" s="3" t="s">
        <v>506</v>
      </c>
      <c r="G75" s="5">
        <v>43012</v>
      </c>
      <c r="H75" s="3" t="s">
        <v>330</v>
      </c>
      <c r="I75" s="3" t="s">
        <v>330</v>
      </c>
      <c r="J75" s="3" t="s">
        <v>35</v>
      </c>
      <c r="K75" s="3" t="s">
        <v>19</v>
      </c>
      <c r="L75" s="3" t="s">
        <v>329</v>
      </c>
      <c r="M75" s="3">
        <v>0</v>
      </c>
      <c r="N75" s="7">
        <v>0</v>
      </c>
      <c r="O75" s="7" t="s">
        <v>642</v>
      </c>
      <c r="P75" s="7" t="s">
        <v>642</v>
      </c>
      <c r="Q75" s="4" t="s">
        <v>331</v>
      </c>
    </row>
    <row r="76" spans="1:17" ht="30" x14ac:dyDescent="0.25">
      <c r="A76" s="3">
        <v>160118</v>
      </c>
      <c r="B76" s="4" t="s">
        <v>27</v>
      </c>
      <c r="C76" s="3" t="s">
        <v>5</v>
      </c>
      <c r="D76" s="3" t="s">
        <v>10</v>
      </c>
      <c r="E76" s="3" t="s">
        <v>13</v>
      </c>
      <c r="F76" s="3" t="s">
        <v>506</v>
      </c>
      <c r="G76" s="5">
        <v>43012</v>
      </c>
      <c r="H76" s="3" t="s">
        <v>51</v>
      </c>
      <c r="I76" s="3" t="s">
        <v>282</v>
      </c>
      <c r="J76" s="3" t="s">
        <v>35</v>
      </c>
      <c r="K76" s="3" t="s">
        <v>19</v>
      </c>
      <c r="L76" s="3" t="s">
        <v>329</v>
      </c>
      <c r="M76" s="3">
        <v>0</v>
      </c>
      <c r="N76" s="7">
        <v>0</v>
      </c>
      <c r="O76" s="7" t="s">
        <v>642</v>
      </c>
      <c r="P76" s="7" t="s">
        <v>642</v>
      </c>
      <c r="Q76" s="4" t="s">
        <v>331</v>
      </c>
    </row>
    <row r="77" spans="1:17" ht="75" x14ac:dyDescent="0.25">
      <c r="A77" s="3">
        <v>163984</v>
      </c>
      <c r="B77" s="4" t="s">
        <v>27</v>
      </c>
      <c r="C77" s="3" t="s">
        <v>5</v>
      </c>
      <c r="D77" s="3" t="s">
        <v>10</v>
      </c>
      <c r="E77" s="3" t="s">
        <v>13</v>
      </c>
      <c r="F77" s="3" t="s">
        <v>507</v>
      </c>
      <c r="G77" s="5">
        <v>43034</v>
      </c>
      <c r="H77" s="3" t="s">
        <v>77</v>
      </c>
      <c r="I77" s="3" t="s">
        <v>50</v>
      </c>
      <c r="J77" s="3" t="s">
        <v>35</v>
      </c>
      <c r="K77" s="3" t="s">
        <v>41</v>
      </c>
      <c r="L77" s="3" t="s">
        <v>35</v>
      </c>
      <c r="M77" s="3" t="s">
        <v>642</v>
      </c>
      <c r="N77" s="7" t="s">
        <v>642</v>
      </c>
      <c r="O77" s="7" t="s">
        <v>642</v>
      </c>
      <c r="P77" s="7" t="s">
        <v>642</v>
      </c>
      <c r="Q77" s="4" t="s">
        <v>332</v>
      </c>
    </row>
    <row r="78" spans="1:17" ht="75" x14ac:dyDescent="0.25">
      <c r="A78" s="3">
        <v>162466</v>
      </c>
      <c r="B78" s="4" t="s">
        <v>27</v>
      </c>
      <c r="C78" s="3" t="s">
        <v>5</v>
      </c>
      <c r="D78" s="3" t="s">
        <v>10</v>
      </c>
      <c r="E78" s="3" t="s">
        <v>13</v>
      </c>
      <c r="F78" s="3" t="s">
        <v>507</v>
      </c>
      <c r="G78" s="5">
        <v>43034</v>
      </c>
      <c r="H78" s="3" t="s">
        <v>66</v>
      </c>
      <c r="I78" s="3" t="s">
        <v>50</v>
      </c>
      <c r="J78" s="3" t="s">
        <v>35</v>
      </c>
      <c r="K78" s="3" t="s">
        <v>41</v>
      </c>
      <c r="L78" s="3" t="s">
        <v>35</v>
      </c>
      <c r="M78" s="3" t="s">
        <v>642</v>
      </c>
      <c r="N78" s="7" t="s">
        <v>642</v>
      </c>
      <c r="O78" s="7" t="s">
        <v>642</v>
      </c>
      <c r="P78" s="7" t="s">
        <v>642</v>
      </c>
      <c r="Q78" s="4" t="s">
        <v>332</v>
      </c>
    </row>
    <row r="79" spans="1:17" ht="75" x14ac:dyDescent="0.25">
      <c r="A79" s="3">
        <v>160947</v>
      </c>
      <c r="B79" s="4" t="s">
        <v>27</v>
      </c>
      <c r="C79" s="3" t="s">
        <v>5</v>
      </c>
      <c r="D79" s="3" t="s">
        <v>10</v>
      </c>
      <c r="E79" s="3" t="s">
        <v>13</v>
      </c>
      <c r="F79" s="3" t="s">
        <v>507</v>
      </c>
      <c r="G79" s="5">
        <v>43034</v>
      </c>
      <c r="H79" s="3" t="s">
        <v>47</v>
      </c>
      <c r="I79" s="3" t="s">
        <v>47</v>
      </c>
      <c r="J79" s="3" t="s">
        <v>35</v>
      </c>
      <c r="K79" s="3" t="s">
        <v>41</v>
      </c>
      <c r="L79" s="3" t="s">
        <v>35</v>
      </c>
      <c r="M79" s="3" t="s">
        <v>642</v>
      </c>
      <c r="N79" s="7" t="s">
        <v>642</v>
      </c>
      <c r="O79" s="7" t="s">
        <v>642</v>
      </c>
      <c r="P79" s="7" t="s">
        <v>642</v>
      </c>
      <c r="Q79" s="4" t="s">
        <v>332</v>
      </c>
    </row>
    <row r="80" spans="1:17" ht="75" x14ac:dyDescent="0.25">
      <c r="A80" s="3">
        <v>160118</v>
      </c>
      <c r="B80" s="4" t="s">
        <v>27</v>
      </c>
      <c r="C80" s="3" t="s">
        <v>5</v>
      </c>
      <c r="D80" s="3" t="s">
        <v>10</v>
      </c>
      <c r="E80" s="3" t="s">
        <v>13</v>
      </c>
      <c r="F80" s="3" t="s">
        <v>507</v>
      </c>
      <c r="G80" s="5">
        <v>43034</v>
      </c>
      <c r="H80" s="3" t="s">
        <v>51</v>
      </c>
      <c r="I80" s="3" t="s">
        <v>282</v>
      </c>
      <c r="J80" s="3" t="s">
        <v>35</v>
      </c>
      <c r="K80" s="3" t="s">
        <v>41</v>
      </c>
      <c r="L80" s="3" t="s">
        <v>35</v>
      </c>
      <c r="M80" s="3" t="s">
        <v>642</v>
      </c>
      <c r="N80" s="7" t="s">
        <v>642</v>
      </c>
      <c r="O80" s="7" t="s">
        <v>642</v>
      </c>
      <c r="P80" s="7" t="s">
        <v>642</v>
      </c>
      <c r="Q80" s="4" t="s">
        <v>332</v>
      </c>
    </row>
    <row r="81" spans="1:23" ht="90" x14ac:dyDescent="0.25">
      <c r="A81" s="3">
        <v>163984</v>
      </c>
      <c r="B81" s="4" t="s">
        <v>27</v>
      </c>
      <c r="C81" s="3" t="s">
        <v>5</v>
      </c>
      <c r="D81" s="3" t="s">
        <v>10</v>
      </c>
      <c r="E81" s="3" t="s">
        <v>13</v>
      </c>
      <c r="F81" s="3" t="s">
        <v>508</v>
      </c>
      <c r="G81" s="5">
        <v>43034</v>
      </c>
      <c r="H81" s="3" t="s">
        <v>77</v>
      </c>
      <c r="I81" s="3" t="s">
        <v>50</v>
      </c>
      <c r="J81" s="3" t="s">
        <v>35</v>
      </c>
      <c r="K81" s="3" t="s">
        <v>41</v>
      </c>
      <c r="L81" s="3" t="s">
        <v>35</v>
      </c>
      <c r="M81" s="3" t="s">
        <v>642</v>
      </c>
      <c r="N81" s="7" t="s">
        <v>642</v>
      </c>
      <c r="O81" s="7" t="s">
        <v>642</v>
      </c>
      <c r="P81" s="7" t="s">
        <v>642</v>
      </c>
      <c r="Q81" s="4" t="s">
        <v>333</v>
      </c>
    </row>
    <row r="82" spans="1:23" ht="90" x14ac:dyDescent="0.25">
      <c r="A82" s="3">
        <v>162466</v>
      </c>
      <c r="B82" s="4" t="s">
        <v>27</v>
      </c>
      <c r="C82" s="3" t="s">
        <v>5</v>
      </c>
      <c r="D82" s="3" t="s">
        <v>10</v>
      </c>
      <c r="E82" s="3" t="s">
        <v>13</v>
      </c>
      <c r="F82" s="3" t="s">
        <v>508</v>
      </c>
      <c r="G82" s="5">
        <v>43034</v>
      </c>
      <c r="H82" s="3" t="s">
        <v>66</v>
      </c>
      <c r="I82" s="3" t="s">
        <v>50</v>
      </c>
      <c r="J82" s="3" t="s">
        <v>35</v>
      </c>
      <c r="K82" s="3" t="s">
        <v>41</v>
      </c>
      <c r="L82" s="3" t="s">
        <v>35</v>
      </c>
      <c r="M82" s="3" t="s">
        <v>642</v>
      </c>
      <c r="N82" s="7" t="s">
        <v>642</v>
      </c>
      <c r="O82" s="7" t="s">
        <v>642</v>
      </c>
      <c r="P82" s="7" t="s">
        <v>642</v>
      </c>
      <c r="Q82" s="4" t="s">
        <v>333</v>
      </c>
    </row>
    <row r="83" spans="1:23" ht="90" x14ac:dyDescent="0.25">
      <c r="A83" s="3">
        <v>137757</v>
      </c>
      <c r="B83" s="4" t="s">
        <v>27</v>
      </c>
      <c r="C83" s="3" t="s">
        <v>5</v>
      </c>
      <c r="D83" s="3" t="s">
        <v>10</v>
      </c>
      <c r="E83" s="3" t="s">
        <v>13</v>
      </c>
      <c r="F83" s="3" t="s">
        <v>508</v>
      </c>
      <c r="G83" s="5">
        <v>43034</v>
      </c>
      <c r="H83" s="3" t="s">
        <v>292</v>
      </c>
      <c r="I83" s="3" t="s">
        <v>277</v>
      </c>
      <c r="J83" s="3" t="s">
        <v>35</v>
      </c>
      <c r="K83" s="3" t="s">
        <v>41</v>
      </c>
      <c r="L83" s="3" t="s">
        <v>35</v>
      </c>
      <c r="M83" s="3" t="s">
        <v>642</v>
      </c>
      <c r="N83" s="7" t="s">
        <v>642</v>
      </c>
      <c r="O83" s="7" t="s">
        <v>642</v>
      </c>
      <c r="P83" s="7" t="s">
        <v>642</v>
      </c>
      <c r="Q83" s="4" t="s">
        <v>333</v>
      </c>
    </row>
    <row r="84" spans="1:23" ht="90" x14ac:dyDescent="0.25">
      <c r="A84" s="3">
        <v>160947</v>
      </c>
      <c r="B84" s="4" t="s">
        <v>27</v>
      </c>
      <c r="C84" s="3" t="s">
        <v>5</v>
      </c>
      <c r="D84" s="3" t="s">
        <v>10</v>
      </c>
      <c r="E84" s="3" t="s">
        <v>13</v>
      </c>
      <c r="F84" s="3" t="s">
        <v>508</v>
      </c>
      <c r="G84" s="5">
        <v>43034</v>
      </c>
      <c r="H84" s="3" t="s">
        <v>47</v>
      </c>
      <c r="I84" s="3" t="s">
        <v>47</v>
      </c>
      <c r="J84" s="3" t="s">
        <v>35</v>
      </c>
      <c r="K84" s="3" t="s">
        <v>41</v>
      </c>
      <c r="L84" s="3" t="s">
        <v>35</v>
      </c>
      <c r="M84" s="3" t="s">
        <v>642</v>
      </c>
      <c r="N84" s="7" t="s">
        <v>642</v>
      </c>
      <c r="O84" s="7" t="s">
        <v>642</v>
      </c>
      <c r="P84" s="7" t="s">
        <v>642</v>
      </c>
      <c r="Q84" s="4" t="s">
        <v>333</v>
      </c>
    </row>
    <row r="85" spans="1:23" ht="45" x14ac:dyDescent="0.25">
      <c r="A85" s="3">
        <v>161502</v>
      </c>
      <c r="B85" s="4" t="s">
        <v>27</v>
      </c>
      <c r="C85" s="3" t="s">
        <v>5</v>
      </c>
      <c r="D85" s="3" t="s">
        <v>10</v>
      </c>
      <c r="E85" s="3" t="s">
        <v>13</v>
      </c>
      <c r="F85" s="3" t="s">
        <v>509</v>
      </c>
      <c r="G85" s="5">
        <v>43040</v>
      </c>
      <c r="H85" s="3" t="s">
        <v>31</v>
      </c>
      <c r="I85" s="3" t="s">
        <v>275</v>
      </c>
      <c r="J85" s="3" t="s">
        <v>35</v>
      </c>
      <c r="K85" s="3" t="s">
        <v>21</v>
      </c>
      <c r="L85" s="3" t="s">
        <v>35</v>
      </c>
      <c r="M85" s="3">
        <v>0</v>
      </c>
      <c r="N85" s="7" t="s">
        <v>642</v>
      </c>
      <c r="O85" s="7" t="s">
        <v>642</v>
      </c>
      <c r="P85" s="7" t="s">
        <v>642</v>
      </c>
      <c r="Q85" s="4" t="s">
        <v>334</v>
      </c>
    </row>
    <row r="86" spans="1:23" ht="45" x14ac:dyDescent="0.25">
      <c r="A86" s="3">
        <v>161507</v>
      </c>
      <c r="B86" s="4" t="s">
        <v>27</v>
      </c>
      <c r="C86" s="3" t="s">
        <v>5</v>
      </c>
      <c r="D86" s="3" t="s">
        <v>10</v>
      </c>
      <c r="E86" s="3" t="s">
        <v>13</v>
      </c>
      <c r="F86" s="3" t="s">
        <v>509</v>
      </c>
      <c r="G86" s="5">
        <v>43040</v>
      </c>
      <c r="H86" s="3" t="s">
        <v>31</v>
      </c>
      <c r="I86" s="3" t="s">
        <v>275</v>
      </c>
      <c r="J86" s="3" t="s">
        <v>35</v>
      </c>
      <c r="K86" s="3" t="s">
        <v>21</v>
      </c>
      <c r="L86" s="3" t="s">
        <v>35</v>
      </c>
      <c r="M86" s="3">
        <v>0</v>
      </c>
      <c r="N86" s="7" t="s">
        <v>642</v>
      </c>
      <c r="O86" s="7" t="s">
        <v>642</v>
      </c>
      <c r="P86" s="7" t="s">
        <v>642</v>
      </c>
      <c r="Q86" s="4" t="s">
        <v>334</v>
      </c>
    </row>
    <row r="87" spans="1:23" ht="60" x14ac:dyDescent="0.25">
      <c r="A87" s="3">
        <v>161502</v>
      </c>
      <c r="B87" s="4" t="s">
        <v>27</v>
      </c>
      <c r="C87" s="3" t="s">
        <v>5</v>
      </c>
      <c r="D87" s="3" t="s">
        <v>10</v>
      </c>
      <c r="E87" s="3" t="s">
        <v>13</v>
      </c>
      <c r="F87" s="3" t="s">
        <v>510</v>
      </c>
      <c r="G87" s="5">
        <v>43040</v>
      </c>
      <c r="H87" s="3" t="s">
        <v>31</v>
      </c>
      <c r="I87" s="3" t="s">
        <v>275</v>
      </c>
      <c r="J87" s="3" t="s">
        <v>35</v>
      </c>
      <c r="K87" s="3" t="s">
        <v>21</v>
      </c>
      <c r="L87" s="3" t="s">
        <v>35</v>
      </c>
      <c r="M87" s="3">
        <f>6*7</f>
        <v>42</v>
      </c>
      <c r="N87" s="7" t="s">
        <v>642</v>
      </c>
      <c r="O87" s="7" t="s">
        <v>642</v>
      </c>
      <c r="P87" s="7" t="s">
        <v>642</v>
      </c>
      <c r="Q87" s="4" t="s">
        <v>335</v>
      </c>
    </row>
    <row r="88" spans="1:23" s="11" customFormat="1" ht="45" x14ac:dyDescent="0.25">
      <c r="A88" s="11">
        <v>162353</v>
      </c>
      <c r="B88" s="12" t="s">
        <v>27</v>
      </c>
      <c r="C88" s="11" t="s">
        <v>5</v>
      </c>
      <c r="D88" s="11" t="s">
        <v>10</v>
      </c>
      <c r="E88" s="11" t="s">
        <v>13</v>
      </c>
      <c r="F88" s="11" t="s">
        <v>511</v>
      </c>
      <c r="G88" s="19">
        <v>43040</v>
      </c>
      <c r="H88" s="11" t="s">
        <v>52</v>
      </c>
      <c r="I88" s="11" t="s">
        <v>52</v>
      </c>
      <c r="J88" s="11" t="s">
        <v>35</v>
      </c>
      <c r="K88" s="15" t="s">
        <v>19</v>
      </c>
      <c r="M88" s="11">
        <f t="shared" ref="M88:M101" si="2">3*7</f>
        <v>21</v>
      </c>
      <c r="N88" s="13">
        <v>500</v>
      </c>
      <c r="O88" s="7" t="s">
        <v>642</v>
      </c>
      <c r="P88" s="7" t="s">
        <v>642</v>
      </c>
      <c r="Q88" s="12" t="s">
        <v>337</v>
      </c>
    </row>
    <row r="89" spans="1:23" ht="45" x14ac:dyDescent="0.25">
      <c r="A89" s="11">
        <v>156913</v>
      </c>
      <c r="B89" s="12" t="s">
        <v>27</v>
      </c>
      <c r="C89" s="11" t="s">
        <v>5</v>
      </c>
      <c r="D89" s="11" t="s">
        <v>10</v>
      </c>
      <c r="E89" s="11" t="s">
        <v>13</v>
      </c>
      <c r="F89" s="11" t="s">
        <v>511</v>
      </c>
      <c r="G89" s="19">
        <v>43040</v>
      </c>
      <c r="H89" s="11" t="s">
        <v>46</v>
      </c>
      <c r="I89" s="3" t="s">
        <v>50</v>
      </c>
      <c r="J89" s="11" t="s">
        <v>35</v>
      </c>
      <c r="K89" s="15" t="s">
        <v>21</v>
      </c>
      <c r="L89" s="15" t="s">
        <v>74</v>
      </c>
      <c r="M89" s="11">
        <f t="shared" si="2"/>
        <v>21</v>
      </c>
      <c r="N89" s="13">
        <v>500</v>
      </c>
      <c r="O89" s="7" t="s">
        <v>642</v>
      </c>
      <c r="P89" s="7" t="s">
        <v>642</v>
      </c>
      <c r="Q89" s="12" t="s">
        <v>337</v>
      </c>
      <c r="R89" s="11"/>
      <c r="S89" s="11"/>
      <c r="T89" s="11"/>
      <c r="U89" s="11"/>
      <c r="V89" s="11"/>
      <c r="W89" s="11"/>
    </row>
    <row r="90" spans="1:23" ht="45" x14ac:dyDescent="0.25">
      <c r="A90" s="3">
        <v>162430</v>
      </c>
      <c r="B90" s="4" t="s">
        <v>27</v>
      </c>
      <c r="C90" s="3" t="s">
        <v>5</v>
      </c>
      <c r="D90" s="3" t="s">
        <v>10</v>
      </c>
      <c r="E90" s="3" t="s">
        <v>13</v>
      </c>
      <c r="F90" s="3" t="s">
        <v>511</v>
      </c>
      <c r="G90" s="5">
        <v>43040</v>
      </c>
      <c r="H90" s="3" t="s">
        <v>53</v>
      </c>
      <c r="I90" s="3" t="s">
        <v>53</v>
      </c>
      <c r="J90" s="3" t="s">
        <v>35</v>
      </c>
      <c r="K90" s="8" t="s">
        <v>19</v>
      </c>
      <c r="M90" s="3">
        <f t="shared" si="2"/>
        <v>21</v>
      </c>
      <c r="N90" s="7">
        <v>500</v>
      </c>
      <c r="O90" s="7" t="s">
        <v>642</v>
      </c>
      <c r="P90" s="7" t="s">
        <v>642</v>
      </c>
      <c r="Q90" s="4" t="s">
        <v>337</v>
      </c>
    </row>
    <row r="91" spans="1:23" ht="45" x14ac:dyDescent="0.25">
      <c r="A91" s="3">
        <v>163984</v>
      </c>
      <c r="B91" s="4" t="s">
        <v>27</v>
      </c>
      <c r="C91" s="3" t="s">
        <v>5</v>
      </c>
      <c r="D91" s="3" t="s">
        <v>10</v>
      </c>
      <c r="E91" s="3" t="s">
        <v>13</v>
      </c>
      <c r="F91" s="3" t="s">
        <v>511</v>
      </c>
      <c r="G91" s="5">
        <v>43040</v>
      </c>
      <c r="H91" s="3" t="s">
        <v>336</v>
      </c>
      <c r="I91" s="3" t="s">
        <v>50</v>
      </c>
      <c r="J91" s="3" t="s">
        <v>35</v>
      </c>
      <c r="K91" s="8" t="s">
        <v>19</v>
      </c>
      <c r="M91" s="3">
        <f t="shared" si="2"/>
        <v>21</v>
      </c>
      <c r="N91" s="7">
        <v>500</v>
      </c>
      <c r="O91" s="7" t="s">
        <v>642</v>
      </c>
      <c r="P91" s="7" t="s">
        <v>642</v>
      </c>
      <c r="Q91" s="4" t="s">
        <v>337</v>
      </c>
    </row>
    <row r="92" spans="1:23" ht="45" x14ac:dyDescent="0.25">
      <c r="A92" s="3">
        <v>162466</v>
      </c>
      <c r="B92" s="4" t="s">
        <v>27</v>
      </c>
      <c r="C92" s="3" t="s">
        <v>5</v>
      </c>
      <c r="D92" s="3" t="s">
        <v>10</v>
      </c>
      <c r="E92" s="3" t="s">
        <v>13</v>
      </c>
      <c r="F92" s="3" t="s">
        <v>511</v>
      </c>
      <c r="G92" s="5">
        <v>43040</v>
      </c>
      <c r="H92" s="3" t="s">
        <v>66</v>
      </c>
      <c r="I92" s="3" t="s">
        <v>50</v>
      </c>
      <c r="J92" s="3" t="s">
        <v>35</v>
      </c>
      <c r="K92" s="8" t="s">
        <v>19</v>
      </c>
      <c r="M92" s="3">
        <f t="shared" si="2"/>
        <v>21</v>
      </c>
      <c r="N92" s="7">
        <v>500</v>
      </c>
      <c r="O92" s="7" t="s">
        <v>642</v>
      </c>
      <c r="P92" s="7" t="s">
        <v>642</v>
      </c>
      <c r="Q92" s="4" t="s">
        <v>337</v>
      </c>
    </row>
    <row r="93" spans="1:23" ht="45" x14ac:dyDescent="0.25">
      <c r="A93" s="3">
        <v>161502</v>
      </c>
      <c r="B93" s="4" t="s">
        <v>27</v>
      </c>
      <c r="C93" s="3" t="s">
        <v>5</v>
      </c>
      <c r="D93" s="3" t="s">
        <v>10</v>
      </c>
      <c r="E93" s="3" t="s">
        <v>13</v>
      </c>
      <c r="F93" s="3" t="s">
        <v>511</v>
      </c>
      <c r="G93" s="5">
        <v>43040</v>
      </c>
      <c r="H93" s="3" t="s">
        <v>31</v>
      </c>
      <c r="I93" s="3" t="s">
        <v>275</v>
      </c>
      <c r="J93" s="3" t="s">
        <v>35</v>
      </c>
      <c r="K93" s="8" t="s">
        <v>19</v>
      </c>
      <c r="M93" s="3">
        <f t="shared" si="2"/>
        <v>21</v>
      </c>
      <c r="N93" s="7">
        <v>500</v>
      </c>
      <c r="O93" s="7" t="s">
        <v>642</v>
      </c>
      <c r="P93" s="7" t="s">
        <v>642</v>
      </c>
      <c r="Q93" s="4" t="s">
        <v>337</v>
      </c>
    </row>
    <row r="94" spans="1:23" ht="45" x14ac:dyDescent="0.25">
      <c r="A94" s="3">
        <v>161699</v>
      </c>
      <c r="B94" s="4" t="s">
        <v>27</v>
      </c>
      <c r="C94" s="3" t="s">
        <v>5</v>
      </c>
      <c r="D94" s="3" t="s">
        <v>10</v>
      </c>
      <c r="E94" s="3" t="s">
        <v>13</v>
      </c>
      <c r="F94" s="3" t="s">
        <v>511</v>
      </c>
      <c r="G94" s="5">
        <v>43040</v>
      </c>
      <c r="H94" s="3" t="s">
        <v>48</v>
      </c>
      <c r="I94" s="3" t="s">
        <v>48</v>
      </c>
      <c r="J94" s="3" t="s">
        <v>35</v>
      </c>
      <c r="K94" s="8" t="s">
        <v>19</v>
      </c>
      <c r="M94" s="3">
        <f t="shared" si="2"/>
        <v>21</v>
      </c>
      <c r="N94" s="7">
        <v>500</v>
      </c>
      <c r="O94" s="7" t="s">
        <v>642</v>
      </c>
      <c r="P94" s="7" t="s">
        <v>642</v>
      </c>
      <c r="Q94" s="4" t="s">
        <v>337</v>
      </c>
    </row>
    <row r="95" spans="1:23" ht="45" x14ac:dyDescent="0.25">
      <c r="A95" s="3">
        <v>162958</v>
      </c>
      <c r="B95" s="4" t="s">
        <v>27</v>
      </c>
      <c r="C95" s="3" t="s">
        <v>5</v>
      </c>
      <c r="D95" s="3" t="s">
        <v>10</v>
      </c>
      <c r="E95" s="3" t="s">
        <v>13</v>
      </c>
      <c r="F95" s="3" t="s">
        <v>511</v>
      </c>
      <c r="G95" s="5">
        <v>43040</v>
      </c>
      <c r="H95" s="3" t="s">
        <v>38</v>
      </c>
      <c r="I95" s="3" t="s">
        <v>38</v>
      </c>
      <c r="J95" s="3" t="s">
        <v>35</v>
      </c>
      <c r="K95" s="8" t="s">
        <v>19</v>
      </c>
      <c r="M95" s="3">
        <f t="shared" si="2"/>
        <v>21</v>
      </c>
      <c r="N95" s="7">
        <v>500</v>
      </c>
      <c r="O95" s="7" t="s">
        <v>642</v>
      </c>
      <c r="P95" s="7" t="s">
        <v>642</v>
      </c>
      <c r="Q95" s="4" t="s">
        <v>337</v>
      </c>
    </row>
    <row r="96" spans="1:23" ht="45" x14ac:dyDescent="0.25">
      <c r="A96" s="3">
        <v>157759</v>
      </c>
      <c r="B96" s="4" t="s">
        <v>27</v>
      </c>
      <c r="C96" s="3" t="s">
        <v>5</v>
      </c>
      <c r="D96" s="3" t="s">
        <v>10</v>
      </c>
      <c r="E96" s="3" t="s">
        <v>13</v>
      </c>
      <c r="F96" s="3" t="s">
        <v>511</v>
      </c>
      <c r="G96" s="5">
        <v>43040</v>
      </c>
      <c r="H96" s="3" t="s">
        <v>47</v>
      </c>
      <c r="I96" s="3" t="s">
        <v>47</v>
      </c>
      <c r="J96" s="3" t="s">
        <v>35</v>
      </c>
      <c r="K96" s="8" t="s">
        <v>19</v>
      </c>
      <c r="M96" s="3">
        <f t="shared" si="2"/>
        <v>21</v>
      </c>
      <c r="N96" s="7">
        <v>500</v>
      </c>
      <c r="O96" s="7" t="s">
        <v>642</v>
      </c>
      <c r="P96" s="7" t="s">
        <v>642</v>
      </c>
      <c r="Q96" s="4" t="s">
        <v>337</v>
      </c>
    </row>
    <row r="97" spans="1:23" ht="45" x14ac:dyDescent="0.25">
      <c r="A97" s="3">
        <v>160947</v>
      </c>
      <c r="B97" s="4" t="s">
        <v>27</v>
      </c>
      <c r="C97" s="3" t="s">
        <v>5</v>
      </c>
      <c r="D97" s="3" t="s">
        <v>10</v>
      </c>
      <c r="E97" s="3" t="s">
        <v>13</v>
      </c>
      <c r="F97" s="3" t="s">
        <v>511</v>
      </c>
      <c r="G97" s="5">
        <v>43040</v>
      </c>
      <c r="H97" s="3" t="s">
        <v>47</v>
      </c>
      <c r="I97" s="3" t="s">
        <v>47</v>
      </c>
      <c r="J97" s="3" t="s">
        <v>35</v>
      </c>
      <c r="K97" s="8" t="s">
        <v>19</v>
      </c>
      <c r="M97" s="3">
        <f t="shared" si="2"/>
        <v>21</v>
      </c>
      <c r="N97" s="7">
        <v>500</v>
      </c>
      <c r="O97" s="7" t="s">
        <v>642</v>
      </c>
      <c r="P97" s="7" t="s">
        <v>642</v>
      </c>
      <c r="Q97" s="4" t="s">
        <v>337</v>
      </c>
    </row>
    <row r="98" spans="1:23" ht="45" x14ac:dyDescent="0.25">
      <c r="A98" s="3">
        <v>162968</v>
      </c>
      <c r="B98" s="4" t="s">
        <v>27</v>
      </c>
      <c r="C98" s="3" t="s">
        <v>5</v>
      </c>
      <c r="D98" s="3" t="s">
        <v>10</v>
      </c>
      <c r="E98" s="3" t="s">
        <v>13</v>
      </c>
      <c r="F98" s="3" t="s">
        <v>511</v>
      </c>
      <c r="G98" s="5">
        <v>43040</v>
      </c>
      <c r="H98" s="3" t="s">
        <v>56</v>
      </c>
      <c r="I98" s="3" t="s">
        <v>56</v>
      </c>
      <c r="J98" s="3" t="s">
        <v>35</v>
      </c>
      <c r="K98" s="8" t="s">
        <v>19</v>
      </c>
      <c r="M98" s="3">
        <f t="shared" si="2"/>
        <v>21</v>
      </c>
      <c r="N98" s="7">
        <v>500</v>
      </c>
      <c r="O98" s="7" t="s">
        <v>642</v>
      </c>
      <c r="P98" s="7" t="s">
        <v>642</v>
      </c>
      <c r="Q98" s="4" t="s">
        <v>337</v>
      </c>
    </row>
    <row r="99" spans="1:23" ht="45" x14ac:dyDescent="0.25">
      <c r="A99" s="3">
        <v>162535</v>
      </c>
      <c r="B99" s="4" t="s">
        <v>27</v>
      </c>
      <c r="C99" s="3" t="s">
        <v>5</v>
      </c>
      <c r="D99" s="3" t="s">
        <v>10</v>
      </c>
      <c r="E99" s="3" t="s">
        <v>13</v>
      </c>
      <c r="F99" s="3" t="s">
        <v>511</v>
      </c>
      <c r="G99" s="5">
        <v>43040</v>
      </c>
      <c r="H99" s="3" t="s">
        <v>54</v>
      </c>
      <c r="I99" s="3" t="s">
        <v>275</v>
      </c>
      <c r="J99" s="3" t="s">
        <v>35</v>
      </c>
      <c r="K99" s="8" t="s">
        <v>19</v>
      </c>
      <c r="M99" s="3">
        <f t="shared" si="2"/>
        <v>21</v>
      </c>
      <c r="N99" s="7">
        <v>500</v>
      </c>
      <c r="O99" s="7" t="s">
        <v>642</v>
      </c>
      <c r="P99" s="7" t="s">
        <v>642</v>
      </c>
      <c r="Q99" s="4" t="s">
        <v>337</v>
      </c>
    </row>
    <row r="100" spans="1:23" ht="45" x14ac:dyDescent="0.25">
      <c r="A100" s="3">
        <v>162938</v>
      </c>
      <c r="B100" s="4" t="s">
        <v>27</v>
      </c>
      <c r="C100" s="3" t="s">
        <v>5</v>
      </c>
      <c r="D100" s="3" t="s">
        <v>10</v>
      </c>
      <c r="E100" s="3" t="s">
        <v>13</v>
      </c>
      <c r="F100" s="3" t="s">
        <v>511</v>
      </c>
      <c r="G100" s="5">
        <v>43040</v>
      </c>
      <c r="H100" s="3" t="s">
        <v>55</v>
      </c>
      <c r="I100" s="3" t="s">
        <v>278</v>
      </c>
      <c r="J100" s="3" t="s">
        <v>35</v>
      </c>
      <c r="K100" s="8" t="s">
        <v>19</v>
      </c>
      <c r="M100" s="3">
        <f t="shared" si="2"/>
        <v>21</v>
      </c>
      <c r="N100" s="7">
        <v>500</v>
      </c>
      <c r="O100" s="7" t="s">
        <v>642</v>
      </c>
      <c r="P100" s="7" t="s">
        <v>642</v>
      </c>
      <c r="Q100" s="4" t="s">
        <v>337</v>
      </c>
    </row>
    <row r="101" spans="1:23" ht="45" x14ac:dyDescent="0.25">
      <c r="A101" s="3">
        <v>160118</v>
      </c>
      <c r="B101" s="4" t="s">
        <v>27</v>
      </c>
      <c r="C101" s="3" t="s">
        <v>5</v>
      </c>
      <c r="D101" s="3" t="s">
        <v>10</v>
      </c>
      <c r="E101" s="3" t="s">
        <v>13</v>
      </c>
      <c r="F101" s="3" t="s">
        <v>511</v>
      </c>
      <c r="G101" s="5">
        <v>43040</v>
      </c>
      <c r="H101" s="3" t="s">
        <v>51</v>
      </c>
      <c r="I101" s="3" t="s">
        <v>282</v>
      </c>
      <c r="J101" s="3" t="s">
        <v>35</v>
      </c>
      <c r="K101" s="8" t="s">
        <v>19</v>
      </c>
      <c r="M101" s="3">
        <f t="shared" si="2"/>
        <v>21</v>
      </c>
      <c r="N101" s="7">
        <v>500</v>
      </c>
      <c r="O101" s="7" t="s">
        <v>642</v>
      </c>
      <c r="P101" s="7" t="s">
        <v>642</v>
      </c>
      <c r="Q101" s="4" t="s">
        <v>337</v>
      </c>
    </row>
    <row r="102" spans="1:23" ht="60" x14ac:dyDescent="0.25">
      <c r="A102" s="11">
        <v>161502</v>
      </c>
      <c r="B102" s="12" t="s">
        <v>27</v>
      </c>
      <c r="C102" s="11" t="s">
        <v>5</v>
      </c>
      <c r="D102" s="11" t="s">
        <v>10</v>
      </c>
      <c r="E102" s="11" t="s">
        <v>13</v>
      </c>
      <c r="F102" s="11" t="s">
        <v>512</v>
      </c>
      <c r="G102" s="19">
        <v>43047</v>
      </c>
      <c r="H102" s="11" t="s">
        <v>31</v>
      </c>
      <c r="I102" s="3" t="s">
        <v>275</v>
      </c>
      <c r="J102" s="11" t="s">
        <v>35</v>
      </c>
      <c r="K102" s="11" t="s">
        <v>19</v>
      </c>
      <c r="L102" s="11" t="s">
        <v>82</v>
      </c>
      <c r="M102" s="11">
        <v>0</v>
      </c>
      <c r="N102" s="7" t="s">
        <v>642</v>
      </c>
      <c r="O102" s="7" t="s">
        <v>642</v>
      </c>
      <c r="P102" s="7" t="s">
        <v>642</v>
      </c>
      <c r="Q102" s="12" t="s">
        <v>338</v>
      </c>
      <c r="R102" s="11"/>
      <c r="S102" s="11"/>
      <c r="T102" s="11"/>
      <c r="U102" s="11"/>
      <c r="V102" s="11"/>
      <c r="W102" s="11"/>
    </row>
    <row r="103" spans="1:23" ht="60" x14ac:dyDescent="0.25">
      <c r="A103" s="3">
        <v>161507</v>
      </c>
      <c r="B103" s="4" t="s">
        <v>27</v>
      </c>
      <c r="C103" s="3" t="s">
        <v>5</v>
      </c>
      <c r="D103" s="3" t="s">
        <v>10</v>
      </c>
      <c r="E103" s="3" t="s">
        <v>13</v>
      </c>
      <c r="F103" s="3" t="s">
        <v>512</v>
      </c>
      <c r="G103" s="5">
        <v>43047</v>
      </c>
      <c r="H103" s="3" t="s">
        <v>31</v>
      </c>
      <c r="I103" s="3" t="s">
        <v>275</v>
      </c>
      <c r="J103" s="3" t="s">
        <v>35</v>
      </c>
      <c r="K103" s="3" t="s">
        <v>19</v>
      </c>
      <c r="L103" s="3" t="s">
        <v>82</v>
      </c>
      <c r="M103" s="3">
        <v>0</v>
      </c>
      <c r="N103" s="7" t="s">
        <v>642</v>
      </c>
      <c r="O103" s="7" t="s">
        <v>642</v>
      </c>
      <c r="P103" s="7" t="s">
        <v>642</v>
      </c>
      <c r="Q103" s="4" t="s">
        <v>338</v>
      </c>
    </row>
    <row r="104" spans="1:23" ht="30" x14ac:dyDescent="0.25">
      <c r="A104" s="3">
        <v>162353</v>
      </c>
      <c r="B104" s="4" t="s">
        <v>27</v>
      </c>
      <c r="C104" s="3" t="s">
        <v>5</v>
      </c>
      <c r="D104" s="3" t="s">
        <v>10</v>
      </c>
      <c r="E104" s="3" t="s">
        <v>13</v>
      </c>
      <c r="F104" s="3" t="s">
        <v>513</v>
      </c>
      <c r="G104" s="5">
        <v>43048</v>
      </c>
      <c r="H104" s="3" t="s">
        <v>52</v>
      </c>
      <c r="I104" s="3" t="s">
        <v>52</v>
      </c>
      <c r="J104" s="3" t="s">
        <v>35</v>
      </c>
      <c r="K104" s="3" t="s">
        <v>19</v>
      </c>
      <c r="L104" s="3" t="s">
        <v>40</v>
      </c>
      <c r="M104" s="3">
        <f t="shared" ref="M104:M111" si="3">6*7</f>
        <v>42</v>
      </c>
      <c r="N104" s="7">
        <v>400</v>
      </c>
      <c r="O104" s="7" t="s">
        <v>642</v>
      </c>
      <c r="P104" s="7" t="s">
        <v>642</v>
      </c>
      <c r="Q104" s="4" t="s">
        <v>339</v>
      </c>
    </row>
    <row r="105" spans="1:23" ht="30" x14ac:dyDescent="0.25">
      <c r="A105" s="3">
        <v>156913</v>
      </c>
      <c r="B105" s="4" t="s">
        <v>27</v>
      </c>
      <c r="C105" s="3" t="s">
        <v>5</v>
      </c>
      <c r="D105" s="3" t="s">
        <v>10</v>
      </c>
      <c r="E105" s="3" t="s">
        <v>13</v>
      </c>
      <c r="F105" s="3" t="s">
        <v>513</v>
      </c>
      <c r="G105" s="5">
        <v>43048</v>
      </c>
      <c r="H105" s="3" t="s">
        <v>46</v>
      </c>
      <c r="I105" s="3" t="s">
        <v>50</v>
      </c>
      <c r="J105" s="3" t="s">
        <v>35</v>
      </c>
      <c r="K105" s="3" t="s">
        <v>19</v>
      </c>
      <c r="L105" s="3" t="s">
        <v>40</v>
      </c>
      <c r="M105" s="3">
        <f t="shared" si="3"/>
        <v>42</v>
      </c>
      <c r="N105" s="7">
        <v>400</v>
      </c>
      <c r="O105" s="7" t="s">
        <v>642</v>
      </c>
      <c r="P105" s="7" t="s">
        <v>642</v>
      </c>
      <c r="Q105" s="4" t="s">
        <v>339</v>
      </c>
    </row>
    <row r="106" spans="1:23" ht="30" x14ac:dyDescent="0.25">
      <c r="A106" s="3">
        <v>162466</v>
      </c>
      <c r="B106" s="4" t="s">
        <v>27</v>
      </c>
      <c r="C106" s="3" t="s">
        <v>5</v>
      </c>
      <c r="D106" s="3" t="s">
        <v>10</v>
      </c>
      <c r="E106" s="3" t="s">
        <v>13</v>
      </c>
      <c r="F106" s="3" t="s">
        <v>513</v>
      </c>
      <c r="G106" s="5">
        <v>43048</v>
      </c>
      <c r="H106" s="3" t="s">
        <v>66</v>
      </c>
      <c r="I106" s="3" t="s">
        <v>50</v>
      </c>
      <c r="J106" s="3" t="s">
        <v>35</v>
      </c>
      <c r="K106" s="3" t="s">
        <v>19</v>
      </c>
      <c r="L106" s="3" t="s">
        <v>40</v>
      </c>
      <c r="M106" s="3">
        <f t="shared" si="3"/>
        <v>42</v>
      </c>
      <c r="N106" s="7">
        <v>400</v>
      </c>
      <c r="O106" s="7" t="s">
        <v>642</v>
      </c>
      <c r="P106" s="7" t="s">
        <v>642</v>
      </c>
      <c r="Q106" s="4" t="s">
        <v>339</v>
      </c>
    </row>
    <row r="107" spans="1:23" ht="30" x14ac:dyDescent="0.25">
      <c r="A107" s="3">
        <v>157759</v>
      </c>
      <c r="B107" s="4" t="s">
        <v>27</v>
      </c>
      <c r="C107" s="3" t="s">
        <v>5</v>
      </c>
      <c r="D107" s="3" t="s">
        <v>10</v>
      </c>
      <c r="E107" s="3" t="s">
        <v>13</v>
      </c>
      <c r="F107" s="3" t="s">
        <v>513</v>
      </c>
      <c r="G107" s="5">
        <v>43048</v>
      </c>
      <c r="H107" s="3" t="s">
        <v>47</v>
      </c>
      <c r="I107" s="3" t="s">
        <v>47</v>
      </c>
      <c r="J107" s="3" t="s">
        <v>35</v>
      </c>
      <c r="K107" s="3" t="s">
        <v>19</v>
      </c>
      <c r="L107" s="3" t="s">
        <v>40</v>
      </c>
      <c r="M107" s="3">
        <f t="shared" si="3"/>
        <v>42</v>
      </c>
      <c r="N107" s="7">
        <v>400</v>
      </c>
      <c r="O107" s="7" t="s">
        <v>642</v>
      </c>
      <c r="P107" s="7" t="s">
        <v>642</v>
      </c>
      <c r="Q107" s="4" t="s">
        <v>339</v>
      </c>
    </row>
    <row r="108" spans="1:23" ht="30" x14ac:dyDescent="0.25">
      <c r="A108" s="3">
        <v>160947</v>
      </c>
      <c r="B108" s="4" t="s">
        <v>27</v>
      </c>
      <c r="C108" s="3" t="s">
        <v>5</v>
      </c>
      <c r="D108" s="3" t="s">
        <v>10</v>
      </c>
      <c r="E108" s="3" t="s">
        <v>13</v>
      </c>
      <c r="F108" s="3" t="s">
        <v>513</v>
      </c>
      <c r="G108" s="5">
        <v>43048</v>
      </c>
      <c r="H108" s="3" t="s">
        <v>47</v>
      </c>
      <c r="I108" s="3" t="s">
        <v>47</v>
      </c>
      <c r="J108" s="3" t="s">
        <v>35</v>
      </c>
      <c r="K108" s="3" t="s">
        <v>19</v>
      </c>
      <c r="L108" s="3" t="s">
        <v>40</v>
      </c>
      <c r="M108" s="3">
        <f t="shared" si="3"/>
        <v>42</v>
      </c>
      <c r="N108" s="7">
        <v>400</v>
      </c>
      <c r="O108" s="7" t="s">
        <v>642</v>
      </c>
      <c r="P108" s="7" t="s">
        <v>642</v>
      </c>
      <c r="Q108" s="4" t="s">
        <v>339</v>
      </c>
    </row>
    <row r="109" spans="1:23" ht="30" x14ac:dyDescent="0.25">
      <c r="A109" s="3">
        <v>162968</v>
      </c>
      <c r="B109" s="4" t="s">
        <v>27</v>
      </c>
      <c r="C109" s="3" t="s">
        <v>5</v>
      </c>
      <c r="D109" s="3" t="s">
        <v>10</v>
      </c>
      <c r="E109" s="3" t="s">
        <v>13</v>
      </c>
      <c r="F109" s="3" t="s">
        <v>513</v>
      </c>
      <c r="G109" s="5">
        <v>43048</v>
      </c>
      <c r="H109" s="3" t="s">
        <v>56</v>
      </c>
      <c r="I109" s="3" t="s">
        <v>56</v>
      </c>
      <c r="J109" s="3" t="s">
        <v>35</v>
      </c>
      <c r="K109" s="3" t="s">
        <v>19</v>
      </c>
      <c r="L109" s="3" t="s">
        <v>40</v>
      </c>
      <c r="M109" s="3">
        <f t="shared" si="3"/>
        <v>42</v>
      </c>
      <c r="N109" s="7">
        <v>400</v>
      </c>
      <c r="O109" s="7" t="s">
        <v>642</v>
      </c>
      <c r="P109" s="7" t="s">
        <v>642</v>
      </c>
      <c r="Q109" s="4" t="s">
        <v>339</v>
      </c>
    </row>
    <row r="110" spans="1:23" ht="30" x14ac:dyDescent="0.25">
      <c r="A110" s="3">
        <v>162938</v>
      </c>
      <c r="B110" s="4" t="s">
        <v>27</v>
      </c>
      <c r="C110" s="3" t="s">
        <v>5</v>
      </c>
      <c r="D110" s="3" t="s">
        <v>10</v>
      </c>
      <c r="E110" s="3" t="s">
        <v>13</v>
      </c>
      <c r="F110" s="3" t="s">
        <v>513</v>
      </c>
      <c r="G110" s="5">
        <v>43048</v>
      </c>
      <c r="H110" s="3" t="s">
        <v>55</v>
      </c>
      <c r="I110" s="3" t="s">
        <v>278</v>
      </c>
      <c r="J110" s="3" t="s">
        <v>35</v>
      </c>
      <c r="K110" s="3" t="s">
        <v>19</v>
      </c>
      <c r="L110" s="3" t="s">
        <v>40</v>
      </c>
      <c r="M110" s="3">
        <f t="shared" si="3"/>
        <v>42</v>
      </c>
      <c r="N110" s="7">
        <v>400</v>
      </c>
      <c r="O110" s="7" t="s">
        <v>642</v>
      </c>
      <c r="P110" s="7" t="s">
        <v>642</v>
      </c>
      <c r="Q110" s="4" t="s">
        <v>339</v>
      </c>
    </row>
    <row r="111" spans="1:23" ht="30" x14ac:dyDescent="0.25">
      <c r="A111" s="3">
        <v>160118</v>
      </c>
      <c r="B111" s="4" t="s">
        <v>27</v>
      </c>
      <c r="C111" s="3" t="s">
        <v>5</v>
      </c>
      <c r="D111" s="3" t="s">
        <v>10</v>
      </c>
      <c r="E111" s="3" t="s">
        <v>13</v>
      </c>
      <c r="F111" s="3" t="s">
        <v>513</v>
      </c>
      <c r="G111" s="5">
        <v>43048</v>
      </c>
      <c r="H111" s="3" t="s">
        <v>51</v>
      </c>
      <c r="I111" s="3" t="s">
        <v>282</v>
      </c>
      <c r="J111" s="3" t="s">
        <v>35</v>
      </c>
      <c r="K111" s="3" t="s">
        <v>19</v>
      </c>
      <c r="L111" s="3" t="s">
        <v>40</v>
      </c>
      <c r="M111" s="3">
        <f t="shared" si="3"/>
        <v>42</v>
      </c>
      <c r="N111" s="7">
        <v>400</v>
      </c>
      <c r="O111" s="7" t="s">
        <v>642</v>
      </c>
      <c r="P111" s="7" t="s">
        <v>642</v>
      </c>
      <c r="Q111" s="4" t="s">
        <v>339</v>
      </c>
    </row>
    <row r="112" spans="1:23" ht="60" x14ac:dyDescent="0.25">
      <c r="A112" s="3">
        <v>137757</v>
      </c>
      <c r="B112" s="4" t="s">
        <v>27</v>
      </c>
      <c r="C112" s="3" t="s">
        <v>5</v>
      </c>
      <c r="D112" s="3" t="s">
        <v>10</v>
      </c>
      <c r="E112" s="3" t="s">
        <v>13</v>
      </c>
      <c r="F112" s="3" t="s">
        <v>514</v>
      </c>
      <c r="G112" s="5">
        <v>43048</v>
      </c>
      <c r="H112" s="3" t="s">
        <v>292</v>
      </c>
      <c r="I112" s="3" t="s">
        <v>277</v>
      </c>
      <c r="J112" s="3" t="s">
        <v>35</v>
      </c>
      <c r="K112" s="3" t="s">
        <v>41</v>
      </c>
      <c r="L112" s="3" t="s">
        <v>35</v>
      </c>
      <c r="M112" s="3">
        <f>5*7</f>
        <v>35</v>
      </c>
      <c r="N112" s="7">
        <v>0</v>
      </c>
      <c r="O112" s="7" t="s">
        <v>642</v>
      </c>
      <c r="P112" s="7" t="s">
        <v>642</v>
      </c>
      <c r="Q112" s="4" t="s">
        <v>340</v>
      </c>
    </row>
    <row r="113" spans="1:17" ht="60" x14ac:dyDescent="0.25">
      <c r="A113" s="3">
        <v>162535</v>
      </c>
      <c r="B113" s="4" t="s">
        <v>27</v>
      </c>
      <c r="C113" s="3" t="s">
        <v>5</v>
      </c>
      <c r="D113" s="3" t="s">
        <v>10</v>
      </c>
      <c r="E113" s="3" t="s">
        <v>13</v>
      </c>
      <c r="F113" s="3" t="s">
        <v>514</v>
      </c>
      <c r="G113" s="5">
        <v>43048</v>
      </c>
      <c r="H113" s="3" t="s">
        <v>54</v>
      </c>
      <c r="I113" s="3" t="s">
        <v>275</v>
      </c>
      <c r="J113" s="3" t="s">
        <v>35</v>
      </c>
      <c r="K113" s="3" t="s">
        <v>41</v>
      </c>
      <c r="L113" s="3" t="s">
        <v>35</v>
      </c>
      <c r="M113" s="3">
        <f>5*7</f>
        <v>35</v>
      </c>
      <c r="N113" s="7">
        <v>0</v>
      </c>
      <c r="O113" s="7" t="s">
        <v>642</v>
      </c>
      <c r="P113" s="7" t="s">
        <v>642</v>
      </c>
      <c r="Q113" s="4" t="s">
        <v>340</v>
      </c>
    </row>
    <row r="114" spans="1:17" ht="105" x14ac:dyDescent="0.25">
      <c r="A114" s="3">
        <v>156486</v>
      </c>
      <c r="B114" s="4" t="s">
        <v>27</v>
      </c>
      <c r="C114" s="3" t="s">
        <v>5</v>
      </c>
      <c r="D114" s="3" t="s">
        <v>10</v>
      </c>
      <c r="E114" s="3" t="s">
        <v>13</v>
      </c>
      <c r="F114" s="3" t="s">
        <v>470</v>
      </c>
      <c r="G114" s="5">
        <v>43059</v>
      </c>
      <c r="H114" s="3" t="s">
        <v>50</v>
      </c>
      <c r="I114" s="3" t="s">
        <v>50</v>
      </c>
      <c r="J114" s="3" t="s">
        <v>35</v>
      </c>
      <c r="K114" s="3" t="s">
        <v>72</v>
      </c>
      <c r="L114" s="3" t="s">
        <v>35</v>
      </c>
      <c r="M114" s="3" t="s">
        <v>642</v>
      </c>
      <c r="N114" s="7" t="s">
        <v>642</v>
      </c>
      <c r="O114" s="7" t="s">
        <v>642</v>
      </c>
      <c r="P114" s="7" t="s">
        <v>642</v>
      </c>
      <c r="Q114" s="4" t="s">
        <v>341</v>
      </c>
    </row>
    <row r="115" spans="1:17" ht="105" x14ac:dyDescent="0.25">
      <c r="A115" s="3">
        <v>162353</v>
      </c>
      <c r="B115" s="4" t="s">
        <v>27</v>
      </c>
      <c r="C115" s="3" t="s">
        <v>5</v>
      </c>
      <c r="D115" s="3" t="s">
        <v>10</v>
      </c>
      <c r="E115" s="3" t="s">
        <v>13</v>
      </c>
      <c r="F115" s="3" t="s">
        <v>470</v>
      </c>
      <c r="G115" s="5">
        <v>43059</v>
      </c>
      <c r="H115" s="3" t="s">
        <v>52</v>
      </c>
      <c r="I115" s="3" t="s">
        <v>52</v>
      </c>
      <c r="J115" s="3" t="s">
        <v>35</v>
      </c>
      <c r="K115" s="3" t="s">
        <v>72</v>
      </c>
      <c r="L115" s="3" t="s">
        <v>35</v>
      </c>
      <c r="M115" s="3" t="s">
        <v>642</v>
      </c>
      <c r="N115" s="7" t="s">
        <v>642</v>
      </c>
      <c r="O115" s="7" t="s">
        <v>642</v>
      </c>
      <c r="P115" s="7" t="s">
        <v>642</v>
      </c>
      <c r="Q115" s="4" t="s">
        <v>341</v>
      </c>
    </row>
    <row r="116" spans="1:17" ht="105" x14ac:dyDescent="0.25">
      <c r="A116" s="3">
        <v>156913</v>
      </c>
      <c r="B116" s="4" t="s">
        <v>27</v>
      </c>
      <c r="C116" s="3" t="s">
        <v>5</v>
      </c>
      <c r="D116" s="3" t="s">
        <v>10</v>
      </c>
      <c r="E116" s="3" t="s">
        <v>13</v>
      </c>
      <c r="F116" s="3" t="s">
        <v>470</v>
      </c>
      <c r="G116" s="5">
        <v>43059</v>
      </c>
      <c r="H116" s="3" t="s">
        <v>46</v>
      </c>
      <c r="I116" s="3" t="s">
        <v>50</v>
      </c>
      <c r="J116" s="3" t="s">
        <v>35</v>
      </c>
      <c r="K116" s="3" t="s">
        <v>72</v>
      </c>
      <c r="L116" s="3" t="s">
        <v>35</v>
      </c>
      <c r="M116" s="3" t="s">
        <v>642</v>
      </c>
      <c r="N116" s="7" t="s">
        <v>642</v>
      </c>
      <c r="O116" s="7" t="s">
        <v>642</v>
      </c>
      <c r="P116" s="7" t="s">
        <v>642</v>
      </c>
      <c r="Q116" s="4" t="s">
        <v>341</v>
      </c>
    </row>
    <row r="117" spans="1:17" ht="105" x14ac:dyDescent="0.25">
      <c r="A117" s="3">
        <v>160492</v>
      </c>
      <c r="B117" s="4" t="s">
        <v>27</v>
      </c>
      <c r="C117" s="3" t="s">
        <v>5</v>
      </c>
      <c r="D117" s="3" t="s">
        <v>10</v>
      </c>
      <c r="E117" s="3" t="s">
        <v>13</v>
      </c>
      <c r="F117" s="3" t="s">
        <v>470</v>
      </c>
      <c r="G117" s="5">
        <v>43059</v>
      </c>
      <c r="H117" s="3" t="s">
        <v>46</v>
      </c>
      <c r="I117" s="3" t="s">
        <v>50</v>
      </c>
      <c r="J117" s="3" t="s">
        <v>35</v>
      </c>
      <c r="K117" s="3" t="s">
        <v>72</v>
      </c>
      <c r="L117" s="3" t="s">
        <v>35</v>
      </c>
      <c r="M117" s="3" t="s">
        <v>642</v>
      </c>
      <c r="N117" s="7" t="s">
        <v>642</v>
      </c>
      <c r="O117" s="7" t="s">
        <v>642</v>
      </c>
      <c r="P117" s="7" t="s">
        <v>642</v>
      </c>
      <c r="Q117" s="4" t="s">
        <v>341</v>
      </c>
    </row>
    <row r="118" spans="1:17" ht="105" x14ac:dyDescent="0.25">
      <c r="A118" s="3">
        <v>162430</v>
      </c>
      <c r="B118" s="4" t="s">
        <v>27</v>
      </c>
      <c r="C118" s="3" t="s">
        <v>5</v>
      </c>
      <c r="D118" s="3" t="s">
        <v>10</v>
      </c>
      <c r="E118" s="3" t="s">
        <v>13</v>
      </c>
      <c r="F118" s="3" t="s">
        <v>470</v>
      </c>
      <c r="G118" s="5">
        <v>43059</v>
      </c>
      <c r="H118" s="3" t="s">
        <v>53</v>
      </c>
      <c r="I118" s="3" t="s">
        <v>53</v>
      </c>
      <c r="J118" s="3" t="s">
        <v>35</v>
      </c>
      <c r="K118" s="3" t="s">
        <v>72</v>
      </c>
      <c r="L118" s="3" t="s">
        <v>35</v>
      </c>
      <c r="M118" s="3" t="s">
        <v>642</v>
      </c>
      <c r="N118" s="7" t="s">
        <v>642</v>
      </c>
      <c r="O118" s="7" t="s">
        <v>642</v>
      </c>
      <c r="P118" s="7" t="s">
        <v>642</v>
      </c>
      <c r="Q118" s="4" t="s">
        <v>341</v>
      </c>
    </row>
    <row r="119" spans="1:17" ht="105" x14ac:dyDescent="0.25">
      <c r="A119" s="3">
        <v>163984</v>
      </c>
      <c r="B119" s="4" t="s">
        <v>27</v>
      </c>
      <c r="C119" s="3" t="s">
        <v>5</v>
      </c>
      <c r="D119" s="3" t="s">
        <v>10</v>
      </c>
      <c r="E119" s="3" t="s">
        <v>13</v>
      </c>
      <c r="F119" s="3" t="s">
        <v>470</v>
      </c>
      <c r="G119" s="5">
        <v>43059</v>
      </c>
      <c r="H119" s="3" t="s">
        <v>77</v>
      </c>
      <c r="I119" s="3" t="s">
        <v>50</v>
      </c>
      <c r="J119" s="3" t="s">
        <v>35</v>
      </c>
      <c r="K119" s="3" t="s">
        <v>72</v>
      </c>
      <c r="L119" s="3" t="s">
        <v>35</v>
      </c>
      <c r="M119" s="3" t="s">
        <v>642</v>
      </c>
      <c r="N119" s="7" t="s">
        <v>642</v>
      </c>
      <c r="O119" s="7" t="s">
        <v>642</v>
      </c>
      <c r="P119" s="7" t="s">
        <v>642</v>
      </c>
      <c r="Q119" s="4" t="s">
        <v>341</v>
      </c>
    </row>
    <row r="120" spans="1:17" ht="105" x14ac:dyDescent="0.25">
      <c r="A120" s="3">
        <v>162466</v>
      </c>
      <c r="B120" s="4" t="s">
        <v>27</v>
      </c>
      <c r="C120" s="3" t="s">
        <v>5</v>
      </c>
      <c r="D120" s="3" t="s">
        <v>10</v>
      </c>
      <c r="E120" s="3" t="s">
        <v>13</v>
      </c>
      <c r="F120" s="3" t="s">
        <v>470</v>
      </c>
      <c r="G120" s="5">
        <v>43059</v>
      </c>
      <c r="H120" s="3" t="s">
        <v>66</v>
      </c>
      <c r="I120" s="3" t="s">
        <v>50</v>
      </c>
      <c r="J120" s="3" t="s">
        <v>35</v>
      </c>
      <c r="K120" s="3" t="s">
        <v>72</v>
      </c>
      <c r="L120" s="3" t="s">
        <v>35</v>
      </c>
      <c r="M120" s="3" t="s">
        <v>642</v>
      </c>
      <c r="N120" s="7" t="s">
        <v>642</v>
      </c>
      <c r="O120" s="7" t="s">
        <v>642</v>
      </c>
      <c r="P120" s="7" t="s">
        <v>642</v>
      </c>
      <c r="Q120" s="4" t="s">
        <v>341</v>
      </c>
    </row>
    <row r="121" spans="1:17" ht="105" x14ac:dyDescent="0.25">
      <c r="A121" s="3">
        <v>161502</v>
      </c>
      <c r="B121" s="4" t="s">
        <v>27</v>
      </c>
      <c r="C121" s="3" t="s">
        <v>5</v>
      </c>
      <c r="D121" s="3" t="s">
        <v>10</v>
      </c>
      <c r="E121" s="3" t="s">
        <v>13</v>
      </c>
      <c r="F121" s="3" t="s">
        <v>470</v>
      </c>
      <c r="G121" s="5">
        <v>43059</v>
      </c>
      <c r="H121" s="3" t="s">
        <v>31</v>
      </c>
      <c r="I121" s="3" t="s">
        <v>275</v>
      </c>
      <c r="J121" s="3" t="s">
        <v>35</v>
      </c>
      <c r="K121" s="3" t="s">
        <v>72</v>
      </c>
      <c r="L121" s="3" t="s">
        <v>35</v>
      </c>
      <c r="M121" s="3" t="s">
        <v>642</v>
      </c>
      <c r="N121" s="7" t="s">
        <v>642</v>
      </c>
      <c r="O121" s="7" t="s">
        <v>642</v>
      </c>
      <c r="P121" s="7" t="s">
        <v>642</v>
      </c>
      <c r="Q121" s="4" t="s">
        <v>341</v>
      </c>
    </row>
    <row r="122" spans="1:17" ht="105" x14ac:dyDescent="0.25">
      <c r="A122" s="3">
        <v>161507</v>
      </c>
      <c r="B122" s="4" t="s">
        <v>27</v>
      </c>
      <c r="C122" s="3" t="s">
        <v>5</v>
      </c>
      <c r="D122" s="3" t="s">
        <v>10</v>
      </c>
      <c r="E122" s="3" t="s">
        <v>13</v>
      </c>
      <c r="F122" s="3" t="s">
        <v>470</v>
      </c>
      <c r="G122" s="5">
        <v>43059</v>
      </c>
      <c r="H122" s="3" t="s">
        <v>31</v>
      </c>
      <c r="I122" s="3" t="s">
        <v>275</v>
      </c>
      <c r="J122" s="3" t="s">
        <v>35</v>
      </c>
      <c r="K122" s="3" t="s">
        <v>72</v>
      </c>
      <c r="L122" s="3" t="s">
        <v>35</v>
      </c>
      <c r="M122" s="3" t="s">
        <v>642</v>
      </c>
      <c r="N122" s="7" t="s">
        <v>642</v>
      </c>
      <c r="O122" s="7" t="s">
        <v>642</v>
      </c>
      <c r="P122" s="7" t="s">
        <v>642</v>
      </c>
      <c r="Q122" s="4" t="s">
        <v>341</v>
      </c>
    </row>
    <row r="123" spans="1:17" ht="105" x14ac:dyDescent="0.25">
      <c r="A123" s="3">
        <v>137757</v>
      </c>
      <c r="B123" s="4" t="s">
        <v>27</v>
      </c>
      <c r="C123" s="3" t="s">
        <v>5</v>
      </c>
      <c r="D123" s="3" t="s">
        <v>10</v>
      </c>
      <c r="E123" s="3" t="s">
        <v>13</v>
      </c>
      <c r="F123" s="3" t="s">
        <v>470</v>
      </c>
      <c r="G123" s="5">
        <v>43059</v>
      </c>
      <c r="H123" s="3" t="s">
        <v>292</v>
      </c>
      <c r="I123" s="3" t="s">
        <v>277</v>
      </c>
      <c r="J123" s="3" t="s">
        <v>35</v>
      </c>
      <c r="K123" s="3" t="s">
        <v>72</v>
      </c>
      <c r="L123" s="3" t="s">
        <v>35</v>
      </c>
      <c r="M123" s="3" t="s">
        <v>642</v>
      </c>
      <c r="N123" s="7" t="s">
        <v>642</v>
      </c>
      <c r="O123" s="7" t="s">
        <v>642</v>
      </c>
      <c r="P123" s="7" t="s">
        <v>642</v>
      </c>
      <c r="Q123" s="4" t="s">
        <v>341</v>
      </c>
    </row>
    <row r="124" spans="1:17" ht="105" x14ac:dyDescent="0.25">
      <c r="A124" s="3">
        <v>161699</v>
      </c>
      <c r="B124" s="4" t="s">
        <v>27</v>
      </c>
      <c r="C124" s="3" t="s">
        <v>5</v>
      </c>
      <c r="D124" s="3" t="s">
        <v>10</v>
      </c>
      <c r="E124" s="3" t="s">
        <v>13</v>
      </c>
      <c r="F124" s="3" t="s">
        <v>470</v>
      </c>
      <c r="G124" s="5">
        <v>43059</v>
      </c>
      <c r="H124" s="3" t="s">
        <v>48</v>
      </c>
      <c r="I124" s="3" t="s">
        <v>48</v>
      </c>
      <c r="J124" s="3" t="s">
        <v>35</v>
      </c>
      <c r="K124" s="3" t="s">
        <v>72</v>
      </c>
      <c r="L124" s="3" t="s">
        <v>35</v>
      </c>
      <c r="M124" s="3" t="s">
        <v>642</v>
      </c>
      <c r="N124" s="7" t="s">
        <v>642</v>
      </c>
      <c r="O124" s="7" t="s">
        <v>642</v>
      </c>
      <c r="P124" s="7" t="s">
        <v>642</v>
      </c>
      <c r="Q124" s="4" t="s">
        <v>341</v>
      </c>
    </row>
    <row r="125" spans="1:17" ht="105" x14ac:dyDescent="0.25">
      <c r="A125" s="3">
        <v>162958</v>
      </c>
      <c r="B125" s="4" t="s">
        <v>27</v>
      </c>
      <c r="C125" s="3" t="s">
        <v>5</v>
      </c>
      <c r="D125" s="3" t="s">
        <v>10</v>
      </c>
      <c r="E125" s="3" t="s">
        <v>13</v>
      </c>
      <c r="F125" s="3" t="s">
        <v>470</v>
      </c>
      <c r="G125" s="5">
        <v>43059</v>
      </c>
      <c r="H125" s="3" t="s">
        <v>38</v>
      </c>
      <c r="I125" s="3" t="s">
        <v>38</v>
      </c>
      <c r="J125" s="3" t="s">
        <v>35</v>
      </c>
      <c r="K125" s="3" t="s">
        <v>72</v>
      </c>
      <c r="L125" s="3" t="s">
        <v>35</v>
      </c>
      <c r="M125" s="3" t="s">
        <v>642</v>
      </c>
      <c r="N125" s="7" t="s">
        <v>642</v>
      </c>
      <c r="O125" s="7" t="s">
        <v>642</v>
      </c>
      <c r="P125" s="7" t="s">
        <v>642</v>
      </c>
      <c r="Q125" s="4" t="s">
        <v>341</v>
      </c>
    </row>
    <row r="126" spans="1:17" ht="105" x14ac:dyDescent="0.25">
      <c r="A126" s="3">
        <v>157759</v>
      </c>
      <c r="B126" s="4" t="s">
        <v>27</v>
      </c>
      <c r="C126" s="3" t="s">
        <v>5</v>
      </c>
      <c r="D126" s="3" t="s">
        <v>10</v>
      </c>
      <c r="E126" s="3" t="s">
        <v>13</v>
      </c>
      <c r="F126" s="3" t="s">
        <v>470</v>
      </c>
      <c r="G126" s="5">
        <v>43059</v>
      </c>
      <c r="H126" s="3" t="s">
        <v>47</v>
      </c>
      <c r="I126" s="3" t="s">
        <v>47</v>
      </c>
      <c r="J126" s="3" t="s">
        <v>35</v>
      </c>
      <c r="K126" s="3" t="s">
        <v>72</v>
      </c>
      <c r="L126" s="3" t="s">
        <v>35</v>
      </c>
      <c r="M126" s="3" t="s">
        <v>642</v>
      </c>
      <c r="N126" s="7" t="s">
        <v>642</v>
      </c>
      <c r="O126" s="7" t="s">
        <v>642</v>
      </c>
      <c r="P126" s="7" t="s">
        <v>642</v>
      </c>
      <c r="Q126" s="4" t="s">
        <v>341</v>
      </c>
    </row>
    <row r="127" spans="1:17" ht="105" x14ac:dyDescent="0.25">
      <c r="A127" s="3">
        <v>160947</v>
      </c>
      <c r="B127" s="4" t="s">
        <v>27</v>
      </c>
      <c r="C127" s="3" t="s">
        <v>5</v>
      </c>
      <c r="D127" s="3" t="s">
        <v>10</v>
      </c>
      <c r="E127" s="3" t="s">
        <v>13</v>
      </c>
      <c r="F127" s="3" t="s">
        <v>470</v>
      </c>
      <c r="G127" s="5">
        <v>43059</v>
      </c>
      <c r="H127" s="3" t="s">
        <v>47</v>
      </c>
      <c r="I127" s="3" t="s">
        <v>47</v>
      </c>
      <c r="J127" s="3" t="s">
        <v>35</v>
      </c>
      <c r="K127" s="3" t="s">
        <v>72</v>
      </c>
      <c r="L127" s="3" t="s">
        <v>35</v>
      </c>
      <c r="M127" s="3" t="s">
        <v>642</v>
      </c>
      <c r="N127" s="7" t="s">
        <v>642</v>
      </c>
      <c r="O127" s="7" t="s">
        <v>642</v>
      </c>
      <c r="P127" s="7" t="s">
        <v>642</v>
      </c>
      <c r="Q127" s="4" t="s">
        <v>341</v>
      </c>
    </row>
    <row r="128" spans="1:17" ht="105" x14ac:dyDescent="0.25">
      <c r="A128" s="3">
        <v>162968</v>
      </c>
      <c r="B128" s="4" t="s">
        <v>27</v>
      </c>
      <c r="C128" s="3" t="s">
        <v>5</v>
      </c>
      <c r="D128" s="3" t="s">
        <v>10</v>
      </c>
      <c r="E128" s="3" t="s">
        <v>13</v>
      </c>
      <c r="F128" s="3" t="s">
        <v>470</v>
      </c>
      <c r="G128" s="5">
        <v>43059</v>
      </c>
      <c r="H128" s="3" t="s">
        <v>56</v>
      </c>
      <c r="I128" s="3" t="s">
        <v>56</v>
      </c>
      <c r="J128" s="3" t="s">
        <v>35</v>
      </c>
      <c r="K128" s="3" t="s">
        <v>72</v>
      </c>
      <c r="L128" s="3" t="s">
        <v>35</v>
      </c>
      <c r="M128" s="3" t="s">
        <v>642</v>
      </c>
      <c r="N128" s="7" t="s">
        <v>642</v>
      </c>
      <c r="O128" s="7" t="s">
        <v>642</v>
      </c>
      <c r="P128" s="7" t="s">
        <v>642</v>
      </c>
      <c r="Q128" s="4" t="s">
        <v>341</v>
      </c>
    </row>
    <row r="129" spans="1:17" ht="105" x14ac:dyDescent="0.25">
      <c r="A129" s="3">
        <v>163410</v>
      </c>
      <c r="B129" s="4" t="s">
        <v>27</v>
      </c>
      <c r="C129" s="3" t="s">
        <v>5</v>
      </c>
      <c r="D129" s="3" t="s">
        <v>10</v>
      </c>
      <c r="E129" s="3" t="s">
        <v>13</v>
      </c>
      <c r="F129" s="3" t="s">
        <v>470</v>
      </c>
      <c r="G129" s="5">
        <v>43059</v>
      </c>
      <c r="H129" s="3" t="s">
        <v>98</v>
      </c>
      <c r="I129" s="3" t="s">
        <v>56</v>
      </c>
      <c r="J129" s="3" t="s">
        <v>35</v>
      </c>
      <c r="K129" s="3" t="s">
        <v>72</v>
      </c>
      <c r="L129" s="3" t="s">
        <v>35</v>
      </c>
      <c r="M129" s="3" t="s">
        <v>642</v>
      </c>
      <c r="N129" s="7" t="s">
        <v>642</v>
      </c>
      <c r="O129" s="7" t="s">
        <v>642</v>
      </c>
      <c r="P129" s="7" t="s">
        <v>642</v>
      </c>
      <c r="Q129" s="4" t="s">
        <v>341</v>
      </c>
    </row>
    <row r="130" spans="1:17" ht="105" x14ac:dyDescent="0.25">
      <c r="A130" s="3">
        <v>162535</v>
      </c>
      <c r="B130" s="4" t="s">
        <v>27</v>
      </c>
      <c r="C130" s="3" t="s">
        <v>5</v>
      </c>
      <c r="D130" s="3" t="s">
        <v>10</v>
      </c>
      <c r="E130" s="3" t="s">
        <v>13</v>
      </c>
      <c r="F130" s="3" t="s">
        <v>470</v>
      </c>
      <c r="G130" s="5">
        <v>43059</v>
      </c>
      <c r="H130" s="3" t="s">
        <v>54</v>
      </c>
      <c r="I130" s="3" t="s">
        <v>275</v>
      </c>
      <c r="J130" s="3" t="s">
        <v>35</v>
      </c>
      <c r="K130" s="3" t="s">
        <v>72</v>
      </c>
      <c r="L130" s="3" t="s">
        <v>35</v>
      </c>
      <c r="M130" s="3" t="s">
        <v>642</v>
      </c>
      <c r="N130" s="7" t="s">
        <v>642</v>
      </c>
      <c r="O130" s="7" t="s">
        <v>642</v>
      </c>
      <c r="P130" s="7" t="s">
        <v>642</v>
      </c>
      <c r="Q130" s="4" t="s">
        <v>341</v>
      </c>
    </row>
    <row r="131" spans="1:17" ht="105" x14ac:dyDescent="0.25">
      <c r="A131" s="3">
        <v>162938</v>
      </c>
      <c r="B131" s="4" t="s">
        <v>27</v>
      </c>
      <c r="C131" s="3" t="s">
        <v>5</v>
      </c>
      <c r="D131" s="3" t="s">
        <v>10</v>
      </c>
      <c r="E131" s="3" t="s">
        <v>13</v>
      </c>
      <c r="F131" s="3" t="s">
        <v>470</v>
      </c>
      <c r="G131" s="5">
        <v>43059</v>
      </c>
      <c r="H131" s="3" t="s">
        <v>55</v>
      </c>
      <c r="I131" s="3" t="s">
        <v>278</v>
      </c>
      <c r="J131" s="3" t="s">
        <v>35</v>
      </c>
      <c r="K131" s="3" t="s">
        <v>72</v>
      </c>
      <c r="L131" s="3" t="s">
        <v>35</v>
      </c>
      <c r="M131" s="3" t="s">
        <v>642</v>
      </c>
      <c r="N131" s="7" t="s">
        <v>642</v>
      </c>
      <c r="O131" s="7" t="s">
        <v>642</v>
      </c>
      <c r="P131" s="7" t="s">
        <v>642</v>
      </c>
      <c r="Q131" s="4" t="s">
        <v>341</v>
      </c>
    </row>
    <row r="132" spans="1:17" ht="105" x14ac:dyDescent="0.25">
      <c r="A132" s="3">
        <v>161782</v>
      </c>
      <c r="B132" s="4" t="s">
        <v>27</v>
      </c>
      <c r="C132" s="3" t="s">
        <v>5</v>
      </c>
      <c r="D132" s="3" t="s">
        <v>10</v>
      </c>
      <c r="E132" s="3" t="s">
        <v>13</v>
      </c>
      <c r="F132" s="3" t="s">
        <v>470</v>
      </c>
      <c r="G132" s="5">
        <v>43059</v>
      </c>
      <c r="H132" s="3" t="s">
        <v>330</v>
      </c>
      <c r="I132" s="3" t="s">
        <v>330</v>
      </c>
      <c r="J132" s="3" t="s">
        <v>35</v>
      </c>
      <c r="K132" s="3" t="s">
        <v>72</v>
      </c>
      <c r="L132" s="3" t="s">
        <v>35</v>
      </c>
      <c r="M132" s="3" t="s">
        <v>642</v>
      </c>
      <c r="N132" s="7" t="s">
        <v>642</v>
      </c>
      <c r="O132" s="7" t="s">
        <v>642</v>
      </c>
      <c r="P132" s="7" t="s">
        <v>642</v>
      </c>
      <c r="Q132" s="4" t="s">
        <v>341</v>
      </c>
    </row>
    <row r="133" spans="1:17" ht="105" x14ac:dyDescent="0.25">
      <c r="A133" s="3">
        <v>160118</v>
      </c>
      <c r="B133" s="4" t="s">
        <v>27</v>
      </c>
      <c r="C133" s="3" t="s">
        <v>5</v>
      </c>
      <c r="D133" s="3" t="s">
        <v>10</v>
      </c>
      <c r="E133" s="3" t="s">
        <v>13</v>
      </c>
      <c r="F133" s="3" t="s">
        <v>470</v>
      </c>
      <c r="G133" s="5">
        <v>43059</v>
      </c>
      <c r="H133" s="3" t="s">
        <v>51</v>
      </c>
      <c r="I133" s="3" t="s">
        <v>282</v>
      </c>
      <c r="J133" s="3" t="s">
        <v>35</v>
      </c>
      <c r="K133" s="3" t="s">
        <v>72</v>
      </c>
      <c r="L133" s="3" t="s">
        <v>35</v>
      </c>
      <c r="M133" s="3" t="s">
        <v>642</v>
      </c>
      <c r="N133" s="7" t="s">
        <v>642</v>
      </c>
      <c r="O133" s="7" t="s">
        <v>642</v>
      </c>
      <c r="P133" s="7" t="s">
        <v>642</v>
      </c>
      <c r="Q133" s="4" t="s">
        <v>341</v>
      </c>
    </row>
    <row r="134" spans="1:17" ht="30" x14ac:dyDescent="0.25">
      <c r="A134" s="3">
        <v>162958</v>
      </c>
      <c r="B134" s="4" t="s">
        <v>27</v>
      </c>
      <c r="C134" s="3" t="s">
        <v>5</v>
      </c>
      <c r="D134" s="3" t="s">
        <v>10</v>
      </c>
      <c r="E134" s="3" t="s">
        <v>13</v>
      </c>
      <c r="F134" s="3" t="s">
        <v>469</v>
      </c>
      <c r="G134" s="5">
        <v>43081</v>
      </c>
      <c r="H134" s="3" t="s">
        <v>38</v>
      </c>
      <c r="I134" s="3" t="s">
        <v>38</v>
      </c>
      <c r="J134" s="3" t="s">
        <v>35</v>
      </c>
      <c r="K134" s="3" t="s">
        <v>19</v>
      </c>
      <c r="L134" s="3" t="s">
        <v>40</v>
      </c>
      <c r="M134" s="3">
        <f>12*7</f>
        <v>84</v>
      </c>
      <c r="N134" s="7">
        <v>600</v>
      </c>
      <c r="O134" s="7" t="s">
        <v>642</v>
      </c>
      <c r="P134" s="7" t="s">
        <v>642</v>
      </c>
      <c r="Q134" s="4" t="s">
        <v>339</v>
      </c>
    </row>
    <row r="135" spans="1:17" ht="30" x14ac:dyDescent="0.25">
      <c r="A135" s="3">
        <v>161507</v>
      </c>
      <c r="B135" s="4" t="s">
        <v>27</v>
      </c>
      <c r="C135" s="3" t="s">
        <v>5</v>
      </c>
      <c r="D135" s="3" t="s">
        <v>10</v>
      </c>
      <c r="E135" s="3" t="s">
        <v>13</v>
      </c>
      <c r="F135" s="3" t="s">
        <v>471</v>
      </c>
      <c r="G135" s="5">
        <v>43087</v>
      </c>
      <c r="H135" s="3" t="s">
        <v>31</v>
      </c>
      <c r="I135" s="3" t="s">
        <v>275</v>
      </c>
      <c r="J135" s="3" t="s">
        <v>35</v>
      </c>
      <c r="K135" s="3" t="s">
        <v>19</v>
      </c>
      <c r="L135" s="3" t="s">
        <v>61</v>
      </c>
      <c r="M135" s="3">
        <f>4*7</f>
        <v>28</v>
      </c>
      <c r="N135" s="7" t="s">
        <v>642</v>
      </c>
      <c r="O135" s="7" t="s">
        <v>642</v>
      </c>
      <c r="P135" s="7" t="s">
        <v>642</v>
      </c>
      <c r="Q135" s="4" t="s">
        <v>289</v>
      </c>
    </row>
    <row r="136" spans="1:17" ht="30" x14ac:dyDescent="0.25">
      <c r="A136" s="3">
        <v>162535</v>
      </c>
      <c r="B136" s="4" t="s">
        <v>27</v>
      </c>
      <c r="C136" s="3" t="s">
        <v>5</v>
      </c>
      <c r="D136" s="3" t="s">
        <v>10</v>
      </c>
      <c r="E136" s="3" t="s">
        <v>13</v>
      </c>
      <c r="F136" s="3" t="s">
        <v>472</v>
      </c>
      <c r="G136" s="5">
        <v>43087</v>
      </c>
      <c r="H136" s="3" t="s">
        <v>54</v>
      </c>
      <c r="I136" s="3" t="s">
        <v>275</v>
      </c>
      <c r="J136" s="3" t="s">
        <v>35</v>
      </c>
      <c r="K136" s="3" t="s">
        <v>19</v>
      </c>
      <c r="L136" s="3" t="s">
        <v>61</v>
      </c>
      <c r="M136" s="3">
        <f>6*7</f>
        <v>42</v>
      </c>
      <c r="N136" s="7">
        <v>40000</v>
      </c>
      <c r="O136" s="7" t="s">
        <v>642</v>
      </c>
      <c r="P136" s="7" t="s">
        <v>642</v>
      </c>
      <c r="Q136" s="4" t="s">
        <v>290</v>
      </c>
    </row>
    <row r="137" spans="1:17" ht="45" x14ac:dyDescent="0.25">
      <c r="A137" s="3">
        <v>161502</v>
      </c>
      <c r="B137" s="4" t="s">
        <v>27</v>
      </c>
      <c r="C137" s="3" t="s">
        <v>5</v>
      </c>
      <c r="D137" s="3" t="s">
        <v>10</v>
      </c>
      <c r="E137" s="3" t="s">
        <v>13</v>
      </c>
      <c r="F137" s="3" t="s">
        <v>473</v>
      </c>
      <c r="G137" s="5">
        <v>43117</v>
      </c>
      <c r="H137" s="3" t="s">
        <v>31</v>
      </c>
      <c r="I137" s="3" t="s">
        <v>275</v>
      </c>
      <c r="J137" s="3" t="s">
        <v>35</v>
      </c>
      <c r="K137" s="3" t="s">
        <v>21</v>
      </c>
      <c r="L137" s="3" t="s">
        <v>35</v>
      </c>
      <c r="M137" s="3">
        <v>0</v>
      </c>
      <c r="N137" s="7">
        <v>10900</v>
      </c>
      <c r="O137" s="7" t="s">
        <v>642</v>
      </c>
      <c r="P137" s="7" t="s">
        <v>642</v>
      </c>
      <c r="Q137" s="4" t="s">
        <v>75</v>
      </c>
    </row>
    <row r="138" spans="1:17" ht="30" x14ac:dyDescent="0.25">
      <c r="A138" s="3">
        <v>156913</v>
      </c>
      <c r="B138" s="4" t="s">
        <v>27</v>
      </c>
      <c r="C138" s="3" t="s">
        <v>5</v>
      </c>
      <c r="D138" s="3" t="s">
        <v>10</v>
      </c>
      <c r="E138" s="3" t="s">
        <v>13</v>
      </c>
      <c r="F138" s="3" t="s">
        <v>474</v>
      </c>
      <c r="G138" s="5">
        <v>43117</v>
      </c>
      <c r="H138" s="3" t="s">
        <v>46</v>
      </c>
      <c r="I138" s="3" t="s">
        <v>50</v>
      </c>
      <c r="J138" s="3" t="s">
        <v>35</v>
      </c>
      <c r="K138" s="3" t="s">
        <v>19</v>
      </c>
      <c r="L138" s="3" t="s">
        <v>40</v>
      </c>
      <c r="M138" s="3">
        <f>6*7</f>
        <v>42</v>
      </c>
      <c r="N138" s="7">
        <v>600</v>
      </c>
      <c r="O138" s="7" t="s">
        <v>642</v>
      </c>
      <c r="P138" s="7" t="s">
        <v>642</v>
      </c>
      <c r="Q138" s="4" t="s">
        <v>291</v>
      </c>
    </row>
    <row r="139" spans="1:17" ht="60" x14ac:dyDescent="0.25">
      <c r="A139" s="3">
        <v>137757</v>
      </c>
      <c r="B139" s="4" t="s">
        <v>27</v>
      </c>
      <c r="C139" s="3" t="s">
        <v>5</v>
      </c>
      <c r="D139" s="3" t="s">
        <v>10</v>
      </c>
      <c r="E139" s="3" t="s">
        <v>13</v>
      </c>
      <c r="F139" s="3" t="s">
        <v>475</v>
      </c>
      <c r="G139" s="5">
        <v>43139</v>
      </c>
      <c r="H139" s="3" t="s">
        <v>292</v>
      </c>
      <c r="I139" s="3" t="s">
        <v>277</v>
      </c>
      <c r="J139" s="3" t="s">
        <v>35</v>
      </c>
      <c r="K139" s="3" t="s">
        <v>19</v>
      </c>
      <c r="L139" s="3" t="s">
        <v>37</v>
      </c>
      <c r="M139" s="3">
        <v>0</v>
      </c>
      <c r="N139" s="7">
        <v>0</v>
      </c>
      <c r="O139" s="7" t="s">
        <v>642</v>
      </c>
      <c r="P139" s="7" t="s">
        <v>642</v>
      </c>
      <c r="Q139" s="4" t="s">
        <v>293</v>
      </c>
    </row>
    <row r="140" spans="1:17" ht="30" x14ac:dyDescent="0.25">
      <c r="A140" s="3">
        <v>137757</v>
      </c>
      <c r="B140" s="4" t="s">
        <v>27</v>
      </c>
      <c r="C140" s="3" t="s">
        <v>5</v>
      </c>
      <c r="D140" s="3" t="s">
        <v>10</v>
      </c>
      <c r="E140" s="3" t="s">
        <v>13</v>
      </c>
      <c r="F140" s="3" t="s">
        <v>476</v>
      </c>
      <c r="G140" s="5">
        <v>43144</v>
      </c>
      <c r="H140" s="3" t="s">
        <v>292</v>
      </c>
      <c r="I140" s="3" t="s">
        <v>277</v>
      </c>
      <c r="J140" s="3" t="s">
        <v>35</v>
      </c>
      <c r="K140" s="3" t="s">
        <v>19</v>
      </c>
      <c r="L140" s="3" t="s">
        <v>37</v>
      </c>
      <c r="M140" s="3">
        <v>1</v>
      </c>
      <c r="N140" s="7">
        <v>2500</v>
      </c>
      <c r="O140" s="7" t="s">
        <v>642</v>
      </c>
      <c r="P140" s="7" t="s">
        <v>642</v>
      </c>
      <c r="Q140" s="4" t="s">
        <v>294</v>
      </c>
    </row>
    <row r="141" spans="1:17" ht="45" x14ac:dyDescent="0.25">
      <c r="A141" s="3">
        <v>161502</v>
      </c>
      <c r="B141" s="4" t="s">
        <v>27</v>
      </c>
      <c r="C141" s="3" t="s">
        <v>5</v>
      </c>
      <c r="D141" s="3" t="s">
        <v>10</v>
      </c>
      <c r="E141" s="3" t="s">
        <v>13</v>
      </c>
      <c r="F141" s="3" t="s">
        <v>477</v>
      </c>
      <c r="G141" s="5">
        <v>43160</v>
      </c>
      <c r="H141" s="3" t="s">
        <v>31</v>
      </c>
      <c r="I141" s="3" t="s">
        <v>275</v>
      </c>
      <c r="J141" s="3" t="s">
        <v>35</v>
      </c>
      <c r="K141" s="3" t="s">
        <v>19</v>
      </c>
      <c r="L141" s="3" t="s">
        <v>296</v>
      </c>
      <c r="M141" s="3">
        <v>0</v>
      </c>
      <c r="N141" s="7" t="s">
        <v>642</v>
      </c>
      <c r="O141" s="7" t="s">
        <v>642</v>
      </c>
      <c r="P141" s="7" t="s">
        <v>642</v>
      </c>
      <c r="Q141" s="4" t="s">
        <v>295</v>
      </c>
    </row>
    <row r="142" spans="1:17" ht="45" x14ac:dyDescent="0.25">
      <c r="A142" s="3">
        <v>161507</v>
      </c>
      <c r="B142" s="4" t="s">
        <v>27</v>
      </c>
      <c r="C142" s="3" t="s">
        <v>5</v>
      </c>
      <c r="D142" s="3" t="s">
        <v>10</v>
      </c>
      <c r="E142" s="3" t="s">
        <v>13</v>
      </c>
      <c r="F142" s="3" t="s">
        <v>477</v>
      </c>
      <c r="G142" s="5">
        <v>43160</v>
      </c>
      <c r="H142" s="3" t="s">
        <v>31</v>
      </c>
      <c r="I142" s="3" t="s">
        <v>275</v>
      </c>
      <c r="J142" s="3" t="s">
        <v>35</v>
      </c>
      <c r="K142" s="3" t="s">
        <v>19</v>
      </c>
      <c r="L142" s="3" t="s">
        <v>296</v>
      </c>
      <c r="M142" s="3">
        <v>0</v>
      </c>
      <c r="N142" s="7" t="s">
        <v>642</v>
      </c>
      <c r="O142" s="7" t="s">
        <v>642</v>
      </c>
      <c r="P142" s="7" t="s">
        <v>642</v>
      </c>
      <c r="Q142" s="4" t="s">
        <v>295</v>
      </c>
    </row>
    <row r="143" spans="1:17" ht="30" x14ac:dyDescent="0.25">
      <c r="A143" s="3">
        <v>161502</v>
      </c>
      <c r="B143" s="4" t="s">
        <v>27</v>
      </c>
      <c r="C143" s="3" t="s">
        <v>5</v>
      </c>
      <c r="D143" s="3" t="s">
        <v>10</v>
      </c>
      <c r="E143" s="3" t="s">
        <v>13</v>
      </c>
      <c r="F143" s="3" t="s">
        <v>478</v>
      </c>
      <c r="G143" s="5">
        <v>43167</v>
      </c>
      <c r="H143" s="3" t="s">
        <v>31</v>
      </c>
      <c r="I143" s="3" t="s">
        <v>275</v>
      </c>
      <c r="J143" s="3" t="s">
        <v>35</v>
      </c>
      <c r="K143" s="3" t="s">
        <v>21</v>
      </c>
      <c r="L143" s="3" t="s">
        <v>35</v>
      </c>
      <c r="M143" s="3">
        <v>0</v>
      </c>
      <c r="N143" s="7">
        <v>0</v>
      </c>
      <c r="O143" s="7" t="s">
        <v>642</v>
      </c>
      <c r="P143" s="7" t="s">
        <v>642</v>
      </c>
      <c r="Q143" s="4" t="s">
        <v>297</v>
      </c>
    </row>
    <row r="144" spans="1:17" ht="30" x14ac:dyDescent="0.25">
      <c r="A144" s="3">
        <v>161507</v>
      </c>
      <c r="B144" s="4" t="s">
        <v>27</v>
      </c>
      <c r="C144" s="3" t="s">
        <v>5</v>
      </c>
      <c r="D144" s="3" t="s">
        <v>10</v>
      </c>
      <c r="E144" s="3" t="s">
        <v>13</v>
      </c>
      <c r="F144" s="3" t="s">
        <v>478</v>
      </c>
      <c r="G144" s="5">
        <v>43167</v>
      </c>
      <c r="H144" s="3" t="s">
        <v>31</v>
      </c>
      <c r="I144" s="3" t="s">
        <v>275</v>
      </c>
      <c r="J144" s="3" t="s">
        <v>35</v>
      </c>
      <c r="K144" s="3" t="s">
        <v>21</v>
      </c>
      <c r="L144" s="3" t="s">
        <v>35</v>
      </c>
      <c r="M144" s="3">
        <v>0</v>
      </c>
      <c r="N144" s="7">
        <v>0</v>
      </c>
      <c r="O144" s="7" t="s">
        <v>642</v>
      </c>
      <c r="P144" s="7" t="s">
        <v>642</v>
      </c>
      <c r="Q144" s="4" t="s">
        <v>297</v>
      </c>
    </row>
    <row r="145" spans="1:17" ht="30" x14ac:dyDescent="0.25">
      <c r="A145" s="3">
        <v>156486</v>
      </c>
      <c r="B145" s="4" t="s">
        <v>27</v>
      </c>
      <c r="C145" s="3" t="s">
        <v>5</v>
      </c>
      <c r="D145" s="3" t="s">
        <v>10</v>
      </c>
      <c r="E145" s="3" t="s">
        <v>13</v>
      </c>
      <c r="F145" s="3" t="s">
        <v>479</v>
      </c>
      <c r="G145" s="5">
        <v>43167</v>
      </c>
      <c r="H145" s="3" t="s">
        <v>50</v>
      </c>
      <c r="I145" s="3" t="s">
        <v>50</v>
      </c>
      <c r="J145" s="3" t="s">
        <v>35</v>
      </c>
      <c r="K145" s="3" t="s">
        <v>19</v>
      </c>
      <c r="L145" s="3" t="s">
        <v>82</v>
      </c>
      <c r="M145" s="3">
        <v>0</v>
      </c>
      <c r="N145" s="7">
        <v>0</v>
      </c>
      <c r="O145" s="7" t="s">
        <v>642</v>
      </c>
      <c r="P145" s="7" t="s">
        <v>642</v>
      </c>
      <c r="Q145" s="4" t="s">
        <v>298</v>
      </c>
    </row>
    <row r="146" spans="1:17" s="11" customFormat="1" ht="30" x14ac:dyDescent="0.25">
      <c r="A146" s="11">
        <v>163984</v>
      </c>
      <c r="B146" s="12" t="s">
        <v>27</v>
      </c>
      <c r="C146" s="11" t="s">
        <v>5</v>
      </c>
      <c r="D146" s="11" t="s">
        <v>10</v>
      </c>
      <c r="E146" s="11" t="s">
        <v>13</v>
      </c>
      <c r="F146" s="11" t="s">
        <v>480</v>
      </c>
      <c r="G146" s="19">
        <v>43167</v>
      </c>
      <c r="H146" s="11" t="s">
        <v>57</v>
      </c>
      <c r="I146" s="11" t="s">
        <v>50</v>
      </c>
      <c r="J146" s="11" t="s">
        <v>35</v>
      </c>
      <c r="K146" s="11" t="s">
        <v>19</v>
      </c>
      <c r="L146" s="11" t="s">
        <v>296</v>
      </c>
      <c r="M146" s="11">
        <v>0</v>
      </c>
      <c r="N146" s="13">
        <v>0</v>
      </c>
      <c r="O146" s="7" t="s">
        <v>642</v>
      </c>
      <c r="P146" s="7" t="s">
        <v>642</v>
      </c>
      <c r="Q146" s="12" t="s">
        <v>299</v>
      </c>
    </row>
    <row r="147" spans="1:17" ht="30" x14ac:dyDescent="0.25">
      <c r="A147" s="3">
        <v>161502</v>
      </c>
      <c r="B147" s="4" t="s">
        <v>27</v>
      </c>
      <c r="C147" s="3" t="s">
        <v>5</v>
      </c>
      <c r="D147" s="3" t="s">
        <v>10</v>
      </c>
      <c r="E147" s="3" t="s">
        <v>13</v>
      </c>
      <c r="F147" s="3" t="s">
        <v>481</v>
      </c>
      <c r="G147" s="5">
        <v>43167</v>
      </c>
      <c r="H147" s="3" t="s">
        <v>31</v>
      </c>
      <c r="I147" s="3" t="s">
        <v>275</v>
      </c>
      <c r="J147" s="3" t="s">
        <v>35</v>
      </c>
      <c r="K147" s="3" t="s">
        <v>19</v>
      </c>
      <c r="L147" s="3" t="s">
        <v>301</v>
      </c>
      <c r="M147" s="3">
        <v>0</v>
      </c>
      <c r="N147" s="3">
        <v>0</v>
      </c>
      <c r="O147" s="7" t="s">
        <v>642</v>
      </c>
      <c r="P147" s="7" t="s">
        <v>642</v>
      </c>
      <c r="Q147" s="4" t="s">
        <v>300</v>
      </c>
    </row>
    <row r="148" spans="1:17" ht="30" x14ac:dyDescent="0.25">
      <c r="A148" s="3">
        <v>161507</v>
      </c>
      <c r="B148" s="4" t="s">
        <v>27</v>
      </c>
      <c r="C148" s="3" t="s">
        <v>5</v>
      </c>
      <c r="D148" s="3" t="s">
        <v>10</v>
      </c>
      <c r="E148" s="3" t="s">
        <v>13</v>
      </c>
      <c r="F148" s="3" t="s">
        <v>481</v>
      </c>
      <c r="G148" s="5">
        <v>43167</v>
      </c>
      <c r="H148" s="3" t="s">
        <v>31</v>
      </c>
      <c r="I148" s="3" t="s">
        <v>275</v>
      </c>
      <c r="J148" s="3" t="s">
        <v>35</v>
      </c>
      <c r="K148" s="3" t="s">
        <v>19</v>
      </c>
      <c r="L148" s="3" t="s">
        <v>301</v>
      </c>
      <c r="M148" s="3">
        <v>0</v>
      </c>
      <c r="N148" s="3">
        <v>0</v>
      </c>
      <c r="O148" s="7" t="s">
        <v>642</v>
      </c>
      <c r="P148" s="7" t="s">
        <v>642</v>
      </c>
      <c r="Q148" s="4" t="s">
        <v>300</v>
      </c>
    </row>
    <row r="149" spans="1:17" ht="30" x14ac:dyDescent="0.25">
      <c r="A149" s="3">
        <v>156913</v>
      </c>
      <c r="B149" s="4" t="s">
        <v>27</v>
      </c>
      <c r="C149" s="3" t="s">
        <v>5</v>
      </c>
      <c r="D149" s="3" t="s">
        <v>10</v>
      </c>
      <c r="E149" s="3" t="s">
        <v>13</v>
      </c>
      <c r="F149" s="3" t="s">
        <v>482</v>
      </c>
      <c r="G149" s="5">
        <v>43186</v>
      </c>
      <c r="H149" s="3" t="s">
        <v>46</v>
      </c>
      <c r="I149" s="3" t="s">
        <v>50</v>
      </c>
      <c r="J149" s="3" t="s">
        <v>35</v>
      </c>
      <c r="K149" s="3" t="s">
        <v>21</v>
      </c>
      <c r="L149" s="3" t="s">
        <v>35</v>
      </c>
      <c r="M149" s="3">
        <v>0</v>
      </c>
      <c r="N149" s="7">
        <v>0</v>
      </c>
      <c r="O149" s="7" t="s">
        <v>642</v>
      </c>
      <c r="P149" s="7" t="s">
        <v>642</v>
      </c>
      <c r="Q149" s="4" t="s">
        <v>302</v>
      </c>
    </row>
    <row r="150" spans="1:17" ht="45" x14ac:dyDescent="0.25">
      <c r="A150" s="3">
        <v>162353</v>
      </c>
      <c r="B150" s="4" t="s">
        <v>27</v>
      </c>
      <c r="C150" s="3" t="s">
        <v>5</v>
      </c>
      <c r="D150" s="3" t="s">
        <v>10</v>
      </c>
      <c r="E150" s="3" t="s">
        <v>13</v>
      </c>
      <c r="F150" s="3" t="s">
        <v>483</v>
      </c>
      <c r="G150" s="5">
        <v>43195</v>
      </c>
      <c r="H150" s="3" t="s">
        <v>52</v>
      </c>
      <c r="I150" s="3" t="s">
        <v>52</v>
      </c>
      <c r="J150" s="3" t="s">
        <v>35</v>
      </c>
      <c r="K150" s="3" t="s">
        <v>19</v>
      </c>
      <c r="L150" s="3" t="s">
        <v>40</v>
      </c>
      <c r="M150" s="3">
        <f>16*7</f>
        <v>112</v>
      </c>
      <c r="N150" s="7" t="s">
        <v>642</v>
      </c>
      <c r="O150" s="7" t="s">
        <v>642</v>
      </c>
      <c r="P150" s="7" t="s">
        <v>642</v>
      </c>
      <c r="Q150" s="4" t="s">
        <v>303</v>
      </c>
    </row>
    <row r="151" spans="1:17" ht="45" x14ac:dyDescent="0.25">
      <c r="A151" s="3">
        <v>162466</v>
      </c>
      <c r="B151" s="4" t="s">
        <v>27</v>
      </c>
      <c r="C151" s="3" t="s">
        <v>5</v>
      </c>
      <c r="D151" s="3" t="s">
        <v>10</v>
      </c>
      <c r="E151" s="3" t="s">
        <v>13</v>
      </c>
      <c r="F151" s="3" t="s">
        <v>483</v>
      </c>
      <c r="G151" s="5">
        <v>43195</v>
      </c>
      <c r="H151" s="3" t="s">
        <v>66</v>
      </c>
      <c r="I151" s="3" t="s">
        <v>50</v>
      </c>
      <c r="J151" s="3" t="s">
        <v>35</v>
      </c>
      <c r="K151" s="3" t="s">
        <v>19</v>
      </c>
      <c r="L151" s="3" t="s">
        <v>40</v>
      </c>
      <c r="M151" s="3">
        <f>16*7</f>
        <v>112</v>
      </c>
      <c r="N151" s="7" t="s">
        <v>642</v>
      </c>
      <c r="O151" s="7" t="s">
        <v>642</v>
      </c>
      <c r="P151" s="7" t="s">
        <v>642</v>
      </c>
      <c r="Q151" s="4" t="s">
        <v>303</v>
      </c>
    </row>
    <row r="152" spans="1:17" ht="45" x14ac:dyDescent="0.25">
      <c r="A152" s="3">
        <v>162938</v>
      </c>
      <c r="B152" s="4" t="s">
        <v>27</v>
      </c>
      <c r="C152" s="3" t="s">
        <v>5</v>
      </c>
      <c r="D152" s="3" t="s">
        <v>10</v>
      </c>
      <c r="E152" s="3" t="s">
        <v>13</v>
      </c>
      <c r="F152" s="3" t="s">
        <v>483</v>
      </c>
      <c r="G152" s="5">
        <v>43195</v>
      </c>
      <c r="H152" s="3" t="s">
        <v>55</v>
      </c>
      <c r="I152" s="3" t="s">
        <v>278</v>
      </c>
      <c r="J152" s="3" t="s">
        <v>35</v>
      </c>
      <c r="K152" s="3" t="s">
        <v>19</v>
      </c>
      <c r="L152" s="3" t="s">
        <v>40</v>
      </c>
      <c r="M152" s="3">
        <f>16*7</f>
        <v>112</v>
      </c>
      <c r="N152" s="7" t="s">
        <v>642</v>
      </c>
      <c r="O152" s="7" t="s">
        <v>642</v>
      </c>
      <c r="P152" s="7" t="s">
        <v>642</v>
      </c>
      <c r="Q152" s="4" t="s">
        <v>303</v>
      </c>
    </row>
    <row r="153" spans="1:17" ht="45" x14ac:dyDescent="0.25">
      <c r="A153" s="3">
        <v>161502</v>
      </c>
      <c r="B153" s="4" t="s">
        <v>27</v>
      </c>
      <c r="C153" s="3" t="s">
        <v>5</v>
      </c>
      <c r="D153" s="3" t="s">
        <v>2</v>
      </c>
      <c r="E153" s="3" t="s">
        <v>13</v>
      </c>
      <c r="F153" s="3" t="s">
        <v>374</v>
      </c>
      <c r="G153" s="5">
        <v>42929</v>
      </c>
      <c r="H153" s="3" t="s">
        <v>31</v>
      </c>
      <c r="I153" s="3" t="s">
        <v>275</v>
      </c>
      <c r="J153" s="3" t="s">
        <v>15</v>
      </c>
      <c r="K153" s="3" t="s">
        <v>19</v>
      </c>
      <c r="L153" s="3" t="s">
        <v>82</v>
      </c>
      <c r="M153" s="3" t="s">
        <v>642</v>
      </c>
      <c r="N153" s="7">
        <v>0</v>
      </c>
      <c r="O153" s="9" t="s">
        <v>642</v>
      </c>
      <c r="P153" s="9" t="s">
        <v>642</v>
      </c>
      <c r="Q153" s="4" t="s">
        <v>32</v>
      </c>
    </row>
    <row r="154" spans="1:17" ht="45" x14ac:dyDescent="0.25">
      <c r="A154" s="3">
        <v>161507</v>
      </c>
      <c r="B154" s="4" t="s">
        <v>27</v>
      </c>
      <c r="C154" s="3" t="s">
        <v>5</v>
      </c>
      <c r="D154" s="3" t="s">
        <v>2</v>
      </c>
      <c r="E154" s="3" t="s">
        <v>13</v>
      </c>
      <c r="F154" s="3" t="s">
        <v>374</v>
      </c>
      <c r="G154" s="5">
        <v>42929</v>
      </c>
      <c r="H154" s="3" t="s">
        <v>31</v>
      </c>
      <c r="I154" s="3" t="s">
        <v>275</v>
      </c>
      <c r="J154" s="3" t="s">
        <v>15</v>
      </c>
      <c r="K154" s="3" t="s">
        <v>19</v>
      </c>
      <c r="L154" s="3" t="s">
        <v>82</v>
      </c>
      <c r="M154" s="3" t="s">
        <v>642</v>
      </c>
      <c r="N154" s="7">
        <v>0</v>
      </c>
      <c r="O154" s="9" t="s">
        <v>642</v>
      </c>
      <c r="P154" s="9" t="s">
        <v>642</v>
      </c>
      <c r="Q154" s="4" t="s">
        <v>32</v>
      </c>
    </row>
    <row r="155" spans="1:17" ht="105" x14ac:dyDescent="0.25">
      <c r="A155" s="3">
        <v>161183</v>
      </c>
      <c r="B155" s="4" t="s">
        <v>27</v>
      </c>
      <c r="C155" s="3" t="s">
        <v>5</v>
      </c>
      <c r="D155" s="3" t="s">
        <v>2</v>
      </c>
      <c r="E155" s="3" t="s">
        <v>13</v>
      </c>
      <c r="F155" s="3" t="s">
        <v>372</v>
      </c>
      <c r="G155" s="5">
        <v>42929</v>
      </c>
      <c r="H155" s="5" t="s">
        <v>30</v>
      </c>
      <c r="I155" s="14" t="s">
        <v>279</v>
      </c>
      <c r="J155" s="3" t="s">
        <v>15</v>
      </c>
      <c r="K155" s="3" t="s">
        <v>20</v>
      </c>
      <c r="L155" s="3" t="s">
        <v>35</v>
      </c>
      <c r="M155" s="3">
        <v>80</v>
      </c>
      <c r="N155" s="7">
        <v>0</v>
      </c>
      <c r="O155" s="9" t="s">
        <v>642</v>
      </c>
      <c r="P155" s="9" t="s">
        <v>642</v>
      </c>
      <c r="Q155" s="10" t="s">
        <v>25</v>
      </c>
    </row>
    <row r="156" spans="1:17" ht="45" x14ac:dyDescent="0.25">
      <c r="A156" s="3">
        <v>161183</v>
      </c>
      <c r="B156" s="4" t="s">
        <v>27</v>
      </c>
      <c r="C156" s="3" t="s">
        <v>5</v>
      </c>
      <c r="D156" s="3" t="s">
        <v>2</v>
      </c>
      <c r="E156" s="3" t="s">
        <v>13</v>
      </c>
      <c r="F156" s="3" t="s">
        <v>402</v>
      </c>
      <c r="G156" s="5">
        <v>42923</v>
      </c>
      <c r="H156" s="3" t="s">
        <v>30</v>
      </c>
      <c r="I156" s="14" t="s">
        <v>279</v>
      </c>
      <c r="J156" s="3" t="s">
        <v>16</v>
      </c>
      <c r="K156" s="3" t="s">
        <v>21</v>
      </c>
      <c r="L156" s="3" t="s">
        <v>35</v>
      </c>
      <c r="M156" s="3">
        <v>0</v>
      </c>
      <c r="N156" s="7">
        <v>2048.75</v>
      </c>
      <c r="O156" s="9">
        <v>1.5</v>
      </c>
      <c r="P156" s="7">
        <f>75+55+50</f>
        <v>180</v>
      </c>
      <c r="Q156" s="4" t="s">
        <v>85</v>
      </c>
    </row>
    <row r="157" spans="1:17" ht="30" x14ac:dyDescent="0.25">
      <c r="A157" s="3">
        <v>162535</v>
      </c>
      <c r="B157" s="4" t="s">
        <v>27</v>
      </c>
      <c r="C157" s="3" t="s">
        <v>5</v>
      </c>
      <c r="D157" s="3" t="s">
        <v>2</v>
      </c>
      <c r="E157" s="3" t="s">
        <v>13</v>
      </c>
      <c r="F157" s="3" t="s">
        <v>403</v>
      </c>
      <c r="G157" s="5">
        <v>42979</v>
      </c>
      <c r="H157" s="3" t="s">
        <v>54</v>
      </c>
      <c r="I157" s="3" t="s">
        <v>275</v>
      </c>
      <c r="J157" s="3" t="s">
        <v>15</v>
      </c>
      <c r="K157" s="14" t="s">
        <v>21</v>
      </c>
      <c r="L157" s="3" t="s">
        <v>35</v>
      </c>
      <c r="M157" s="3">
        <v>21</v>
      </c>
      <c r="N157" s="7">
        <v>1078</v>
      </c>
      <c r="O157" s="9">
        <v>1.5</v>
      </c>
      <c r="P157" s="7">
        <f t="shared" ref="P157:P158" si="4">75+55+50</f>
        <v>180</v>
      </c>
      <c r="Q157" s="4" t="s">
        <v>86</v>
      </c>
    </row>
    <row r="158" spans="1:17" ht="30" x14ac:dyDescent="0.25">
      <c r="A158" s="3">
        <v>156913</v>
      </c>
      <c r="B158" s="4" t="s">
        <v>27</v>
      </c>
      <c r="C158" s="3" t="s">
        <v>5</v>
      </c>
      <c r="D158" s="3" t="s">
        <v>2</v>
      </c>
      <c r="E158" s="3" t="s">
        <v>13</v>
      </c>
      <c r="F158" s="3" t="s">
        <v>404</v>
      </c>
      <c r="G158" s="5">
        <v>42982</v>
      </c>
      <c r="H158" s="3" t="s">
        <v>46</v>
      </c>
      <c r="I158" s="3" t="s">
        <v>50</v>
      </c>
      <c r="J158" s="3" t="s">
        <v>16</v>
      </c>
      <c r="K158" s="14" t="s">
        <v>41</v>
      </c>
      <c r="L158" s="3" t="s">
        <v>35</v>
      </c>
      <c r="M158" s="3">
        <v>0</v>
      </c>
      <c r="N158" s="7">
        <v>3333</v>
      </c>
      <c r="O158" s="9">
        <v>1.5</v>
      </c>
      <c r="P158" s="7">
        <f t="shared" si="4"/>
        <v>180</v>
      </c>
      <c r="Q158" s="4" t="s">
        <v>87</v>
      </c>
    </row>
    <row r="159" spans="1:17" ht="30" x14ac:dyDescent="0.25">
      <c r="A159" s="3">
        <v>161183</v>
      </c>
      <c r="B159" s="4" t="s">
        <v>27</v>
      </c>
      <c r="C159" s="3" t="s">
        <v>5</v>
      </c>
      <c r="D159" s="3" t="s">
        <v>2</v>
      </c>
      <c r="E159" s="3" t="s">
        <v>13</v>
      </c>
      <c r="F159" s="3" t="s">
        <v>373</v>
      </c>
      <c r="G159" s="5">
        <v>42982</v>
      </c>
      <c r="H159" s="5" t="s">
        <v>30</v>
      </c>
      <c r="I159" s="14" t="s">
        <v>279</v>
      </c>
      <c r="J159" s="3" t="s">
        <v>16</v>
      </c>
      <c r="K159" s="3" t="s">
        <v>20</v>
      </c>
      <c r="L159" s="3" t="s">
        <v>35</v>
      </c>
      <c r="M159" s="3">
        <v>0</v>
      </c>
      <c r="N159" s="7">
        <v>0</v>
      </c>
      <c r="O159" s="9" t="s">
        <v>642</v>
      </c>
      <c r="P159" s="9" t="s">
        <v>642</v>
      </c>
      <c r="Q159" s="4" t="s">
        <v>28</v>
      </c>
    </row>
    <row r="160" spans="1:17" ht="30" x14ac:dyDescent="0.25">
      <c r="A160" s="3" t="s">
        <v>41</v>
      </c>
      <c r="B160" s="4" t="s">
        <v>27</v>
      </c>
      <c r="C160" s="3" t="s">
        <v>5</v>
      </c>
      <c r="D160" s="3" t="s">
        <v>2</v>
      </c>
      <c r="E160" s="3" t="s">
        <v>13</v>
      </c>
      <c r="F160" s="3" t="s">
        <v>377</v>
      </c>
      <c r="G160" s="5">
        <v>42971</v>
      </c>
      <c r="H160" s="3" t="s">
        <v>35</v>
      </c>
      <c r="I160" s="3" t="s">
        <v>35</v>
      </c>
      <c r="J160" s="3" t="s">
        <v>16</v>
      </c>
      <c r="K160" s="3" t="s">
        <v>20</v>
      </c>
      <c r="L160" s="3" t="s">
        <v>35</v>
      </c>
      <c r="M160" s="3">
        <v>0</v>
      </c>
      <c r="N160" s="7">
        <v>0</v>
      </c>
      <c r="O160" s="9" t="s">
        <v>642</v>
      </c>
      <c r="P160" s="9" t="s">
        <v>642</v>
      </c>
      <c r="Q160" s="4" t="s">
        <v>42</v>
      </c>
    </row>
    <row r="161" spans="1:17" ht="75" x14ac:dyDescent="0.25">
      <c r="A161" s="3" t="s">
        <v>41</v>
      </c>
      <c r="B161" s="4" t="s">
        <v>27</v>
      </c>
      <c r="C161" s="3" t="s">
        <v>5</v>
      </c>
      <c r="D161" s="3" t="s">
        <v>2</v>
      </c>
      <c r="E161" s="3" t="s">
        <v>13</v>
      </c>
      <c r="F161" s="3" t="s">
        <v>644</v>
      </c>
      <c r="G161" s="5">
        <v>43068</v>
      </c>
      <c r="H161" s="3" t="s">
        <v>35</v>
      </c>
      <c r="I161" s="3" t="s">
        <v>35</v>
      </c>
      <c r="J161" s="3" t="s">
        <v>16</v>
      </c>
      <c r="K161" s="3" t="s">
        <v>20</v>
      </c>
      <c r="L161" s="3" t="s">
        <v>35</v>
      </c>
      <c r="M161" s="3">
        <v>0</v>
      </c>
      <c r="N161" s="7">
        <v>1907.5</v>
      </c>
      <c r="O161" s="9">
        <v>1.5</v>
      </c>
      <c r="P161" s="7">
        <v>167.5</v>
      </c>
      <c r="Q161" s="4" t="s">
        <v>43</v>
      </c>
    </row>
    <row r="162" spans="1:17" ht="30" x14ac:dyDescent="0.25">
      <c r="A162" s="3" t="s">
        <v>41</v>
      </c>
      <c r="B162" s="4" t="s">
        <v>27</v>
      </c>
      <c r="C162" s="3" t="s">
        <v>5</v>
      </c>
      <c r="D162" s="3" t="s">
        <v>2</v>
      </c>
      <c r="E162" s="3" t="s">
        <v>13</v>
      </c>
      <c r="F162" s="3" t="s">
        <v>378</v>
      </c>
      <c r="G162" s="5">
        <v>42999</v>
      </c>
      <c r="H162" s="3" t="s">
        <v>35</v>
      </c>
      <c r="I162" s="3" t="s">
        <v>35</v>
      </c>
      <c r="J162" s="3" t="s">
        <v>16</v>
      </c>
      <c r="K162" s="3" t="s">
        <v>20</v>
      </c>
      <c r="L162" s="3" t="s">
        <v>35</v>
      </c>
      <c r="M162" s="3">
        <v>0</v>
      </c>
      <c r="N162" s="7">
        <v>0</v>
      </c>
      <c r="O162" s="9" t="s">
        <v>642</v>
      </c>
      <c r="P162" s="9" t="s">
        <v>642</v>
      </c>
      <c r="Q162" s="4" t="s">
        <v>44</v>
      </c>
    </row>
    <row r="163" spans="1:17" ht="30" x14ac:dyDescent="0.25">
      <c r="A163" s="3">
        <v>161502</v>
      </c>
      <c r="B163" s="4" t="s">
        <v>27</v>
      </c>
      <c r="C163" s="3" t="s">
        <v>5</v>
      </c>
      <c r="D163" s="3" t="s">
        <v>2</v>
      </c>
      <c r="E163" s="3" t="s">
        <v>13</v>
      </c>
      <c r="F163" s="3" t="s">
        <v>379</v>
      </c>
      <c r="G163" s="5">
        <v>43042</v>
      </c>
      <c r="H163" s="3" t="s">
        <v>31</v>
      </c>
      <c r="I163" s="3" t="s">
        <v>275</v>
      </c>
      <c r="J163" s="3" t="s">
        <v>16</v>
      </c>
      <c r="K163" s="3" t="s">
        <v>41</v>
      </c>
      <c r="L163" s="3" t="s">
        <v>35</v>
      </c>
      <c r="M163" s="3">
        <v>0</v>
      </c>
      <c r="N163" s="7">
        <v>0</v>
      </c>
      <c r="O163" s="9" t="s">
        <v>642</v>
      </c>
      <c r="P163" s="9" t="s">
        <v>642</v>
      </c>
      <c r="Q163" s="4" t="s">
        <v>45</v>
      </c>
    </row>
    <row r="164" spans="1:17" ht="30" x14ac:dyDescent="0.25">
      <c r="A164" s="3">
        <v>161507</v>
      </c>
      <c r="B164" s="4" t="s">
        <v>27</v>
      </c>
      <c r="C164" s="3" t="s">
        <v>5</v>
      </c>
      <c r="D164" s="3" t="s">
        <v>2</v>
      </c>
      <c r="E164" s="3" t="s">
        <v>13</v>
      </c>
      <c r="F164" s="3" t="s">
        <v>379</v>
      </c>
      <c r="G164" s="5">
        <v>43042</v>
      </c>
      <c r="H164" s="3" t="s">
        <v>31</v>
      </c>
      <c r="I164" s="3" t="s">
        <v>275</v>
      </c>
      <c r="J164" s="3" t="s">
        <v>16</v>
      </c>
      <c r="K164" s="3" t="s">
        <v>41</v>
      </c>
      <c r="L164" s="3" t="s">
        <v>35</v>
      </c>
      <c r="M164" s="3">
        <v>0</v>
      </c>
      <c r="N164" s="7">
        <v>0</v>
      </c>
      <c r="O164" s="9" t="s">
        <v>642</v>
      </c>
      <c r="P164" s="9" t="s">
        <v>642</v>
      </c>
      <c r="Q164" s="4" t="s">
        <v>45</v>
      </c>
    </row>
    <row r="165" spans="1:17" ht="30" x14ac:dyDescent="0.25">
      <c r="A165" s="3">
        <v>156913</v>
      </c>
      <c r="B165" s="4" t="s">
        <v>27</v>
      </c>
      <c r="C165" s="3" t="s">
        <v>5</v>
      </c>
      <c r="D165" s="3" t="s">
        <v>2</v>
      </c>
      <c r="E165" s="3" t="s">
        <v>13</v>
      </c>
      <c r="F165" s="3" t="s">
        <v>380</v>
      </c>
      <c r="G165" s="5">
        <v>43068</v>
      </c>
      <c r="H165" s="3" t="s">
        <v>46</v>
      </c>
      <c r="I165" s="3" t="s">
        <v>50</v>
      </c>
      <c r="J165" s="3" t="s">
        <v>16</v>
      </c>
      <c r="K165" s="3" t="s">
        <v>19</v>
      </c>
      <c r="L165" s="3" t="s">
        <v>59</v>
      </c>
      <c r="M165" s="3">
        <v>35</v>
      </c>
      <c r="N165" s="7">
        <f>1407.5/4</f>
        <v>351.875</v>
      </c>
      <c r="O165" s="9">
        <v>1.5</v>
      </c>
      <c r="P165" s="7">
        <f>167.5/4</f>
        <v>41.875</v>
      </c>
      <c r="Q165" s="4" t="s">
        <v>49</v>
      </c>
    </row>
    <row r="166" spans="1:17" ht="30" x14ac:dyDescent="0.25">
      <c r="A166" s="3">
        <v>161699</v>
      </c>
      <c r="B166" s="4" t="s">
        <v>27</v>
      </c>
      <c r="C166" s="3" t="s">
        <v>5</v>
      </c>
      <c r="D166" s="3" t="s">
        <v>2</v>
      </c>
      <c r="E166" s="3" t="s">
        <v>13</v>
      </c>
      <c r="F166" s="3" t="s">
        <v>380</v>
      </c>
      <c r="G166" s="5">
        <v>43068</v>
      </c>
      <c r="H166" s="3" t="s">
        <v>48</v>
      </c>
      <c r="I166" s="3" t="s">
        <v>48</v>
      </c>
      <c r="J166" s="3" t="s">
        <v>16</v>
      </c>
      <c r="K166" s="3" t="s">
        <v>19</v>
      </c>
      <c r="L166" s="3" t="s">
        <v>59</v>
      </c>
      <c r="M166" s="3">
        <v>35</v>
      </c>
      <c r="N166" s="7">
        <f>1407.5/4</f>
        <v>351.875</v>
      </c>
      <c r="O166" s="9">
        <v>1.5</v>
      </c>
      <c r="P166" s="7">
        <f>167.5/4</f>
        <v>41.875</v>
      </c>
      <c r="Q166" s="4" t="s">
        <v>49</v>
      </c>
    </row>
    <row r="167" spans="1:17" ht="30" x14ac:dyDescent="0.25">
      <c r="A167" s="3">
        <v>157759</v>
      </c>
      <c r="B167" s="4" t="s">
        <v>27</v>
      </c>
      <c r="C167" s="3" t="s">
        <v>5</v>
      </c>
      <c r="D167" s="3" t="s">
        <v>2</v>
      </c>
      <c r="E167" s="3" t="s">
        <v>13</v>
      </c>
      <c r="F167" s="3" t="s">
        <v>380</v>
      </c>
      <c r="G167" s="5">
        <v>43068</v>
      </c>
      <c r="H167" s="3" t="s">
        <v>47</v>
      </c>
      <c r="I167" s="3" t="s">
        <v>47</v>
      </c>
      <c r="J167" s="3" t="s">
        <v>16</v>
      </c>
      <c r="K167" s="3" t="s">
        <v>19</v>
      </c>
      <c r="L167" s="3" t="s">
        <v>59</v>
      </c>
      <c r="M167" s="3">
        <v>35</v>
      </c>
      <c r="N167" s="7">
        <f>1407.5/4</f>
        <v>351.875</v>
      </c>
      <c r="O167" s="9">
        <v>1.5</v>
      </c>
      <c r="P167" s="7">
        <f>167.5/4</f>
        <v>41.875</v>
      </c>
      <c r="Q167" s="4" t="s">
        <v>49</v>
      </c>
    </row>
    <row r="168" spans="1:17" ht="30" x14ac:dyDescent="0.25">
      <c r="A168" s="3">
        <v>160947</v>
      </c>
      <c r="B168" s="4" t="s">
        <v>27</v>
      </c>
      <c r="C168" s="3" t="s">
        <v>5</v>
      </c>
      <c r="D168" s="3" t="s">
        <v>2</v>
      </c>
      <c r="E168" s="3" t="s">
        <v>13</v>
      </c>
      <c r="F168" s="3" t="s">
        <v>380</v>
      </c>
      <c r="G168" s="5">
        <v>43068</v>
      </c>
      <c r="H168" s="3" t="s">
        <v>47</v>
      </c>
      <c r="I168" s="3" t="s">
        <v>47</v>
      </c>
      <c r="J168" s="3" t="s">
        <v>16</v>
      </c>
      <c r="K168" s="3" t="s">
        <v>19</v>
      </c>
      <c r="L168" s="3" t="s">
        <v>59</v>
      </c>
      <c r="M168" s="3">
        <v>35</v>
      </c>
      <c r="N168" s="7">
        <f>1407.5/4</f>
        <v>351.875</v>
      </c>
      <c r="O168" s="9">
        <v>1.5</v>
      </c>
      <c r="P168" s="7">
        <f>167.5/4</f>
        <v>41.875</v>
      </c>
      <c r="Q168" s="4" t="s">
        <v>49</v>
      </c>
    </row>
    <row r="169" spans="1:17" ht="30" x14ac:dyDescent="0.25">
      <c r="A169" s="3">
        <v>153695</v>
      </c>
      <c r="B169" s="4" t="s">
        <v>27</v>
      </c>
      <c r="C169" s="3" t="s">
        <v>5</v>
      </c>
      <c r="D169" s="3" t="s">
        <v>2</v>
      </c>
      <c r="E169" s="3" t="s">
        <v>13</v>
      </c>
      <c r="F169" s="3" t="s">
        <v>381</v>
      </c>
      <c r="G169" s="5">
        <v>43068</v>
      </c>
      <c r="H169" s="3" t="s">
        <v>50</v>
      </c>
      <c r="I169" s="3" t="s">
        <v>50</v>
      </c>
      <c r="J169" s="3" t="s">
        <v>16</v>
      </c>
      <c r="K169" s="3" t="s">
        <v>19</v>
      </c>
      <c r="L169" s="3" t="s">
        <v>58</v>
      </c>
      <c r="M169" s="3">
        <v>35</v>
      </c>
      <c r="N169" s="7">
        <f t="shared" ref="N169:N184" si="5">12372.5/16</f>
        <v>773.28125</v>
      </c>
      <c r="O169" s="9">
        <v>1.5</v>
      </c>
      <c r="P169" s="7">
        <f t="shared" ref="P169:P184" si="6">167.5/16</f>
        <v>10.46875</v>
      </c>
      <c r="Q169" s="4" t="s">
        <v>63</v>
      </c>
    </row>
    <row r="170" spans="1:17" ht="30" x14ac:dyDescent="0.25">
      <c r="A170" s="3">
        <v>156486</v>
      </c>
      <c r="B170" s="4" t="s">
        <v>27</v>
      </c>
      <c r="C170" s="3" t="s">
        <v>5</v>
      </c>
      <c r="D170" s="3" t="s">
        <v>2</v>
      </c>
      <c r="E170" s="3" t="s">
        <v>13</v>
      </c>
      <c r="F170" s="3" t="s">
        <v>381</v>
      </c>
      <c r="G170" s="5">
        <v>43068</v>
      </c>
      <c r="H170" s="3" t="s">
        <v>50</v>
      </c>
      <c r="I170" s="3" t="s">
        <v>50</v>
      </c>
      <c r="J170" s="3" t="s">
        <v>16</v>
      </c>
      <c r="K170" s="3" t="s">
        <v>19</v>
      </c>
      <c r="L170" s="3" t="s">
        <v>58</v>
      </c>
      <c r="M170" s="3">
        <v>35</v>
      </c>
      <c r="N170" s="7">
        <f t="shared" si="5"/>
        <v>773.28125</v>
      </c>
      <c r="O170" s="9">
        <v>1.5</v>
      </c>
      <c r="P170" s="7">
        <f t="shared" si="6"/>
        <v>10.46875</v>
      </c>
      <c r="Q170" s="4" t="s">
        <v>63</v>
      </c>
    </row>
    <row r="171" spans="1:17" ht="30" x14ac:dyDescent="0.25">
      <c r="A171" s="3">
        <v>162353</v>
      </c>
      <c r="B171" s="4" t="s">
        <v>27</v>
      </c>
      <c r="C171" s="3" t="s">
        <v>5</v>
      </c>
      <c r="D171" s="3" t="s">
        <v>2</v>
      </c>
      <c r="E171" s="3" t="s">
        <v>13</v>
      </c>
      <c r="F171" s="3" t="s">
        <v>381</v>
      </c>
      <c r="G171" s="5">
        <v>43068</v>
      </c>
      <c r="H171" s="3" t="s">
        <v>52</v>
      </c>
      <c r="I171" s="3" t="s">
        <v>52</v>
      </c>
      <c r="J171" s="3" t="s">
        <v>16</v>
      </c>
      <c r="K171" s="3" t="s">
        <v>19</v>
      </c>
      <c r="L171" s="3" t="s">
        <v>58</v>
      </c>
      <c r="M171" s="3">
        <v>35</v>
      </c>
      <c r="N171" s="7">
        <f t="shared" si="5"/>
        <v>773.28125</v>
      </c>
      <c r="O171" s="9">
        <v>1.5</v>
      </c>
      <c r="P171" s="7">
        <f t="shared" si="6"/>
        <v>10.46875</v>
      </c>
      <c r="Q171" s="4" t="s">
        <v>63</v>
      </c>
    </row>
    <row r="172" spans="1:17" ht="30" x14ac:dyDescent="0.25">
      <c r="A172" s="3">
        <v>156913</v>
      </c>
      <c r="B172" s="4" t="s">
        <v>27</v>
      </c>
      <c r="C172" s="3" t="s">
        <v>5</v>
      </c>
      <c r="D172" s="3" t="s">
        <v>2</v>
      </c>
      <c r="E172" s="3" t="s">
        <v>13</v>
      </c>
      <c r="F172" s="3" t="s">
        <v>381</v>
      </c>
      <c r="G172" s="5">
        <v>43068</v>
      </c>
      <c r="H172" s="3" t="s">
        <v>46</v>
      </c>
      <c r="I172" s="3" t="s">
        <v>50</v>
      </c>
      <c r="J172" s="3" t="s">
        <v>16</v>
      </c>
      <c r="K172" s="3" t="s">
        <v>19</v>
      </c>
      <c r="L172" s="3" t="s">
        <v>58</v>
      </c>
      <c r="M172" s="3">
        <v>35</v>
      </c>
      <c r="N172" s="7">
        <f t="shared" si="5"/>
        <v>773.28125</v>
      </c>
      <c r="O172" s="9">
        <v>1.5</v>
      </c>
      <c r="P172" s="7">
        <f t="shared" si="6"/>
        <v>10.46875</v>
      </c>
      <c r="Q172" s="4" t="s">
        <v>63</v>
      </c>
    </row>
    <row r="173" spans="1:17" ht="30" x14ac:dyDescent="0.25">
      <c r="A173" s="3">
        <v>160492</v>
      </c>
      <c r="B173" s="4" t="s">
        <v>27</v>
      </c>
      <c r="C173" s="3" t="s">
        <v>5</v>
      </c>
      <c r="D173" s="3" t="s">
        <v>2</v>
      </c>
      <c r="E173" s="3" t="s">
        <v>13</v>
      </c>
      <c r="F173" s="3" t="s">
        <v>381</v>
      </c>
      <c r="G173" s="5">
        <v>43068</v>
      </c>
      <c r="H173" s="3" t="s">
        <v>46</v>
      </c>
      <c r="I173" s="3" t="s">
        <v>50</v>
      </c>
      <c r="J173" s="3" t="s">
        <v>16</v>
      </c>
      <c r="K173" s="3" t="s">
        <v>19</v>
      </c>
      <c r="L173" s="3" t="s">
        <v>58</v>
      </c>
      <c r="M173" s="3">
        <v>35</v>
      </c>
      <c r="N173" s="7">
        <f t="shared" si="5"/>
        <v>773.28125</v>
      </c>
      <c r="O173" s="9">
        <v>1.5</v>
      </c>
      <c r="P173" s="7">
        <f t="shared" si="6"/>
        <v>10.46875</v>
      </c>
      <c r="Q173" s="4" t="s">
        <v>63</v>
      </c>
    </row>
    <row r="174" spans="1:17" ht="30" x14ac:dyDescent="0.25">
      <c r="A174" s="3">
        <v>162430</v>
      </c>
      <c r="B174" s="4" t="s">
        <v>27</v>
      </c>
      <c r="C174" s="3" t="s">
        <v>5</v>
      </c>
      <c r="D174" s="3" t="s">
        <v>2</v>
      </c>
      <c r="E174" s="3" t="s">
        <v>13</v>
      </c>
      <c r="F174" s="3" t="s">
        <v>381</v>
      </c>
      <c r="G174" s="5">
        <v>43068</v>
      </c>
      <c r="H174" s="3" t="s">
        <v>53</v>
      </c>
      <c r="I174" s="3" t="s">
        <v>53</v>
      </c>
      <c r="J174" s="3" t="s">
        <v>16</v>
      </c>
      <c r="K174" s="3" t="s">
        <v>19</v>
      </c>
      <c r="L174" s="3" t="s">
        <v>58</v>
      </c>
      <c r="M174" s="3">
        <v>35</v>
      </c>
      <c r="N174" s="7">
        <f t="shared" si="5"/>
        <v>773.28125</v>
      </c>
      <c r="O174" s="9">
        <v>1.5</v>
      </c>
      <c r="P174" s="7">
        <f t="shared" si="6"/>
        <v>10.46875</v>
      </c>
      <c r="Q174" s="4" t="s">
        <v>63</v>
      </c>
    </row>
    <row r="175" spans="1:17" ht="30" x14ac:dyDescent="0.25">
      <c r="A175" s="3">
        <v>162466</v>
      </c>
      <c r="B175" s="4" t="s">
        <v>27</v>
      </c>
      <c r="C175" s="3" t="s">
        <v>5</v>
      </c>
      <c r="D175" s="3" t="s">
        <v>2</v>
      </c>
      <c r="E175" s="3" t="s">
        <v>13</v>
      </c>
      <c r="F175" s="3" t="s">
        <v>381</v>
      </c>
      <c r="G175" s="5">
        <v>43068</v>
      </c>
      <c r="H175" s="3" t="s">
        <v>66</v>
      </c>
      <c r="I175" s="3" t="s">
        <v>50</v>
      </c>
      <c r="J175" s="3" t="s">
        <v>16</v>
      </c>
      <c r="K175" s="3" t="s">
        <v>19</v>
      </c>
      <c r="L175" s="3" t="s">
        <v>58</v>
      </c>
      <c r="M175" s="3">
        <v>35</v>
      </c>
      <c r="N175" s="7">
        <f t="shared" si="5"/>
        <v>773.28125</v>
      </c>
      <c r="O175" s="9">
        <v>1.5</v>
      </c>
      <c r="P175" s="7">
        <f t="shared" si="6"/>
        <v>10.46875</v>
      </c>
      <c r="Q175" s="4" t="s">
        <v>63</v>
      </c>
    </row>
    <row r="176" spans="1:17" ht="30" x14ac:dyDescent="0.25">
      <c r="A176" s="3">
        <v>163410</v>
      </c>
      <c r="B176" s="4" t="s">
        <v>27</v>
      </c>
      <c r="C176" s="3" t="s">
        <v>5</v>
      </c>
      <c r="D176" s="3" t="s">
        <v>2</v>
      </c>
      <c r="E176" s="3" t="s">
        <v>13</v>
      </c>
      <c r="F176" s="3" t="s">
        <v>381</v>
      </c>
      <c r="G176" s="5">
        <v>43068</v>
      </c>
      <c r="H176" s="3" t="s">
        <v>57</v>
      </c>
      <c r="I176" s="3" t="s">
        <v>50</v>
      </c>
      <c r="J176" s="3" t="s">
        <v>16</v>
      </c>
      <c r="K176" s="3" t="s">
        <v>19</v>
      </c>
      <c r="L176" s="3" t="s">
        <v>58</v>
      </c>
      <c r="M176" s="3">
        <v>35</v>
      </c>
      <c r="N176" s="7">
        <f t="shared" si="5"/>
        <v>773.28125</v>
      </c>
      <c r="O176" s="9">
        <v>1.5</v>
      </c>
      <c r="P176" s="7">
        <f t="shared" si="6"/>
        <v>10.46875</v>
      </c>
      <c r="Q176" s="4" t="s">
        <v>63</v>
      </c>
    </row>
    <row r="177" spans="1:23" ht="30" x14ac:dyDescent="0.25">
      <c r="A177" s="3">
        <v>161502</v>
      </c>
      <c r="B177" s="4" t="s">
        <v>27</v>
      </c>
      <c r="C177" s="3" t="s">
        <v>5</v>
      </c>
      <c r="D177" s="3" t="s">
        <v>2</v>
      </c>
      <c r="E177" s="3" t="s">
        <v>13</v>
      </c>
      <c r="F177" s="3" t="s">
        <v>381</v>
      </c>
      <c r="G177" s="5">
        <v>43068</v>
      </c>
      <c r="H177" s="3" t="s">
        <v>31</v>
      </c>
      <c r="I177" s="3" t="s">
        <v>275</v>
      </c>
      <c r="J177" s="3" t="s">
        <v>16</v>
      </c>
      <c r="K177" s="3" t="s">
        <v>19</v>
      </c>
      <c r="L177" s="3" t="s">
        <v>58</v>
      </c>
      <c r="M177" s="3">
        <v>35</v>
      </c>
      <c r="N177" s="7">
        <f t="shared" si="5"/>
        <v>773.28125</v>
      </c>
      <c r="O177" s="9">
        <v>1.5</v>
      </c>
      <c r="P177" s="7">
        <f t="shared" si="6"/>
        <v>10.46875</v>
      </c>
      <c r="Q177" s="4" t="s">
        <v>63</v>
      </c>
    </row>
    <row r="178" spans="1:23" ht="30" x14ac:dyDescent="0.25">
      <c r="A178" s="3">
        <v>161507</v>
      </c>
      <c r="B178" s="4" t="s">
        <v>27</v>
      </c>
      <c r="C178" s="3" t="s">
        <v>5</v>
      </c>
      <c r="D178" s="3" t="s">
        <v>2</v>
      </c>
      <c r="E178" s="3" t="s">
        <v>13</v>
      </c>
      <c r="F178" s="3" t="s">
        <v>381</v>
      </c>
      <c r="G178" s="5">
        <v>43068</v>
      </c>
      <c r="H178" s="3" t="s">
        <v>31</v>
      </c>
      <c r="I178" s="3" t="s">
        <v>275</v>
      </c>
      <c r="J178" s="3" t="s">
        <v>16</v>
      </c>
      <c r="K178" s="3" t="s">
        <v>19</v>
      </c>
      <c r="L178" s="3" t="s">
        <v>58</v>
      </c>
      <c r="M178" s="3">
        <v>35</v>
      </c>
      <c r="N178" s="7">
        <f t="shared" si="5"/>
        <v>773.28125</v>
      </c>
      <c r="O178" s="9">
        <v>1.5</v>
      </c>
      <c r="P178" s="7">
        <f t="shared" si="6"/>
        <v>10.46875</v>
      </c>
      <c r="Q178" s="4" t="s">
        <v>63</v>
      </c>
      <c r="V178" s="5"/>
      <c r="W178" s="5"/>
    </row>
    <row r="179" spans="1:23" ht="30" x14ac:dyDescent="0.25">
      <c r="A179" s="3">
        <v>157759</v>
      </c>
      <c r="B179" s="4" t="s">
        <v>27</v>
      </c>
      <c r="C179" s="3" t="s">
        <v>5</v>
      </c>
      <c r="D179" s="3" t="s">
        <v>2</v>
      </c>
      <c r="E179" s="3" t="s">
        <v>13</v>
      </c>
      <c r="F179" s="3" t="s">
        <v>381</v>
      </c>
      <c r="G179" s="5">
        <v>43068</v>
      </c>
      <c r="H179" s="3" t="s">
        <v>47</v>
      </c>
      <c r="I179" s="3" t="s">
        <v>47</v>
      </c>
      <c r="J179" s="3" t="s">
        <v>16</v>
      </c>
      <c r="K179" s="3" t="s">
        <v>19</v>
      </c>
      <c r="L179" s="3" t="s">
        <v>58</v>
      </c>
      <c r="M179" s="3">
        <v>35</v>
      </c>
      <c r="N179" s="7">
        <f t="shared" si="5"/>
        <v>773.28125</v>
      </c>
      <c r="O179" s="9">
        <v>1.5</v>
      </c>
      <c r="P179" s="7">
        <f t="shared" si="6"/>
        <v>10.46875</v>
      </c>
      <c r="Q179" s="4" t="s">
        <v>63</v>
      </c>
    </row>
    <row r="180" spans="1:23" ht="30" x14ac:dyDescent="0.25">
      <c r="A180" s="3">
        <v>160947</v>
      </c>
      <c r="B180" s="4" t="s">
        <v>27</v>
      </c>
      <c r="C180" s="3" t="s">
        <v>5</v>
      </c>
      <c r="D180" s="3" t="s">
        <v>2</v>
      </c>
      <c r="E180" s="3" t="s">
        <v>13</v>
      </c>
      <c r="F180" s="3" t="s">
        <v>381</v>
      </c>
      <c r="G180" s="5">
        <v>43068</v>
      </c>
      <c r="H180" s="3" t="s">
        <v>47</v>
      </c>
      <c r="I180" s="3" t="s">
        <v>47</v>
      </c>
      <c r="J180" s="3" t="s">
        <v>16</v>
      </c>
      <c r="K180" s="3" t="s">
        <v>19</v>
      </c>
      <c r="L180" s="3" t="s">
        <v>58</v>
      </c>
      <c r="M180" s="3">
        <v>35</v>
      </c>
      <c r="N180" s="7">
        <f t="shared" si="5"/>
        <v>773.28125</v>
      </c>
      <c r="O180" s="9">
        <v>1.5</v>
      </c>
      <c r="P180" s="7">
        <f t="shared" si="6"/>
        <v>10.46875</v>
      </c>
      <c r="Q180" s="4" t="s">
        <v>63</v>
      </c>
    </row>
    <row r="181" spans="1:23" ht="30" x14ac:dyDescent="0.25">
      <c r="A181" s="3">
        <v>162968</v>
      </c>
      <c r="B181" s="4" t="s">
        <v>27</v>
      </c>
      <c r="C181" s="3" t="s">
        <v>5</v>
      </c>
      <c r="D181" s="3" t="s">
        <v>2</v>
      </c>
      <c r="E181" s="3" t="s">
        <v>13</v>
      </c>
      <c r="F181" s="3" t="s">
        <v>381</v>
      </c>
      <c r="G181" s="5">
        <v>43068</v>
      </c>
      <c r="H181" s="3" t="s">
        <v>56</v>
      </c>
      <c r="I181" s="3" t="s">
        <v>56</v>
      </c>
      <c r="J181" s="3" t="s">
        <v>16</v>
      </c>
      <c r="K181" s="3" t="s">
        <v>19</v>
      </c>
      <c r="L181" s="3" t="s">
        <v>58</v>
      </c>
      <c r="M181" s="3">
        <v>35</v>
      </c>
      <c r="N181" s="7">
        <f t="shared" si="5"/>
        <v>773.28125</v>
      </c>
      <c r="O181" s="9">
        <v>1.5</v>
      </c>
      <c r="P181" s="7">
        <f t="shared" si="6"/>
        <v>10.46875</v>
      </c>
      <c r="Q181" s="4" t="s">
        <v>63</v>
      </c>
    </row>
    <row r="182" spans="1:23" ht="30" x14ac:dyDescent="0.25">
      <c r="A182" s="3">
        <v>162535</v>
      </c>
      <c r="B182" s="4" t="s">
        <v>27</v>
      </c>
      <c r="C182" s="3" t="s">
        <v>5</v>
      </c>
      <c r="D182" s="3" t="s">
        <v>2</v>
      </c>
      <c r="E182" s="3" t="s">
        <v>13</v>
      </c>
      <c r="F182" s="3" t="s">
        <v>381</v>
      </c>
      <c r="G182" s="5">
        <v>43068</v>
      </c>
      <c r="H182" s="3" t="s">
        <v>54</v>
      </c>
      <c r="I182" s="3" t="s">
        <v>275</v>
      </c>
      <c r="J182" s="3" t="s">
        <v>16</v>
      </c>
      <c r="K182" s="3" t="s">
        <v>19</v>
      </c>
      <c r="L182" s="3" t="s">
        <v>58</v>
      </c>
      <c r="M182" s="3">
        <v>35</v>
      </c>
      <c r="N182" s="7">
        <f t="shared" si="5"/>
        <v>773.28125</v>
      </c>
      <c r="O182" s="9">
        <v>1.5</v>
      </c>
      <c r="P182" s="7">
        <f t="shared" si="6"/>
        <v>10.46875</v>
      </c>
      <c r="Q182" s="4" t="s">
        <v>63</v>
      </c>
    </row>
    <row r="183" spans="1:23" ht="30" x14ac:dyDescent="0.25">
      <c r="A183" s="3">
        <v>162938</v>
      </c>
      <c r="B183" s="4" t="s">
        <v>27</v>
      </c>
      <c r="C183" s="3" t="s">
        <v>5</v>
      </c>
      <c r="D183" s="3" t="s">
        <v>2</v>
      </c>
      <c r="E183" s="3" t="s">
        <v>13</v>
      </c>
      <c r="F183" s="3" t="s">
        <v>381</v>
      </c>
      <c r="G183" s="5">
        <v>43068</v>
      </c>
      <c r="H183" s="3" t="s">
        <v>55</v>
      </c>
      <c r="I183" s="3" t="s">
        <v>278</v>
      </c>
      <c r="J183" s="3" t="s">
        <v>16</v>
      </c>
      <c r="K183" s="3" t="s">
        <v>19</v>
      </c>
      <c r="L183" s="3" t="s">
        <v>58</v>
      </c>
      <c r="M183" s="3">
        <v>35</v>
      </c>
      <c r="N183" s="7">
        <f t="shared" si="5"/>
        <v>773.28125</v>
      </c>
      <c r="O183" s="9">
        <v>1.5</v>
      </c>
      <c r="P183" s="7">
        <f t="shared" si="6"/>
        <v>10.46875</v>
      </c>
      <c r="Q183" s="4" t="s">
        <v>63</v>
      </c>
    </row>
    <row r="184" spans="1:23" ht="30" x14ac:dyDescent="0.25">
      <c r="A184" s="3">
        <v>160118</v>
      </c>
      <c r="B184" s="4" t="s">
        <v>27</v>
      </c>
      <c r="C184" s="3" t="s">
        <v>5</v>
      </c>
      <c r="D184" s="3" t="s">
        <v>2</v>
      </c>
      <c r="E184" s="3" t="s">
        <v>13</v>
      </c>
      <c r="F184" s="3" t="s">
        <v>381</v>
      </c>
      <c r="G184" s="5">
        <v>43068</v>
      </c>
      <c r="H184" s="3" t="s">
        <v>51</v>
      </c>
      <c r="I184" s="3" t="s">
        <v>282</v>
      </c>
      <c r="J184" s="3" t="s">
        <v>16</v>
      </c>
      <c r="K184" s="3" t="s">
        <v>19</v>
      </c>
      <c r="L184" s="3" t="s">
        <v>58</v>
      </c>
      <c r="M184" s="3">
        <v>35</v>
      </c>
      <c r="N184" s="7">
        <f t="shared" si="5"/>
        <v>773.28125</v>
      </c>
      <c r="O184" s="9">
        <v>1.5</v>
      </c>
      <c r="P184" s="7">
        <f t="shared" si="6"/>
        <v>10.46875</v>
      </c>
      <c r="Q184" s="4" t="s">
        <v>63</v>
      </c>
    </row>
    <row r="185" spans="1:23" ht="30" x14ac:dyDescent="0.25">
      <c r="A185" s="3">
        <v>161507</v>
      </c>
      <c r="B185" s="4" t="s">
        <v>27</v>
      </c>
      <c r="C185" s="3" t="s">
        <v>5</v>
      </c>
      <c r="D185" s="3" t="s">
        <v>2</v>
      </c>
      <c r="E185" s="3" t="s">
        <v>13</v>
      </c>
      <c r="F185" s="3" t="s">
        <v>382</v>
      </c>
      <c r="G185" s="5">
        <v>43068</v>
      </c>
      <c r="H185" s="3" t="s">
        <v>31</v>
      </c>
      <c r="I185" s="3" t="s">
        <v>275</v>
      </c>
      <c r="J185" s="3" t="s">
        <v>16</v>
      </c>
      <c r="K185" s="3" t="s">
        <v>19</v>
      </c>
      <c r="L185" s="3" t="s">
        <v>61</v>
      </c>
      <c r="M185" s="3">
        <v>56</v>
      </c>
      <c r="N185" s="7">
        <f>18467.5/3</f>
        <v>6155.833333333333</v>
      </c>
      <c r="O185" s="9">
        <v>1.5</v>
      </c>
      <c r="P185" s="7">
        <f>167.5/3</f>
        <v>55.833333333333336</v>
      </c>
      <c r="Q185" s="4" t="s">
        <v>62</v>
      </c>
    </row>
    <row r="186" spans="1:23" ht="30" x14ac:dyDescent="0.25">
      <c r="A186" s="3">
        <v>162535</v>
      </c>
      <c r="B186" s="4" t="s">
        <v>27</v>
      </c>
      <c r="C186" s="3" t="s">
        <v>5</v>
      </c>
      <c r="D186" s="3" t="s">
        <v>2</v>
      </c>
      <c r="E186" s="3" t="s">
        <v>13</v>
      </c>
      <c r="F186" s="3" t="s">
        <v>382</v>
      </c>
      <c r="G186" s="5">
        <v>43068</v>
      </c>
      <c r="H186" s="3" t="s">
        <v>54</v>
      </c>
      <c r="I186" s="3" t="s">
        <v>275</v>
      </c>
      <c r="J186" s="3" t="s">
        <v>16</v>
      </c>
      <c r="K186" s="3" t="s">
        <v>19</v>
      </c>
      <c r="L186" s="3" t="s">
        <v>61</v>
      </c>
      <c r="M186" s="9">
        <v>56</v>
      </c>
      <c r="N186" s="7">
        <f>18467.5/3</f>
        <v>6155.833333333333</v>
      </c>
      <c r="O186" s="9">
        <v>1.5</v>
      </c>
      <c r="P186" s="7">
        <f>167.5/3</f>
        <v>55.833333333333336</v>
      </c>
      <c r="Q186" s="4" t="s">
        <v>62</v>
      </c>
    </row>
    <row r="187" spans="1:23" ht="30" x14ac:dyDescent="0.25">
      <c r="A187" s="3">
        <v>162535</v>
      </c>
      <c r="B187" s="4" t="s">
        <v>27</v>
      </c>
      <c r="C187" s="3" t="s">
        <v>5</v>
      </c>
      <c r="D187" s="3" t="s">
        <v>2</v>
      </c>
      <c r="E187" s="3" t="s">
        <v>13</v>
      </c>
      <c r="F187" s="3" t="s">
        <v>382</v>
      </c>
      <c r="G187" s="5">
        <v>43068</v>
      </c>
      <c r="H187" s="3" t="s">
        <v>60</v>
      </c>
      <c r="I187" s="3" t="s">
        <v>278</v>
      </c>
      <c r="J187" s="3" t="s">
        <v>16</v>
      </c>
      <c r="K187" s="3" t="s">
        <v>19</v>
      </c>
      <c r="L187" s="3" t="s">
        <v>61</v>
      </c>
      <c r="M187" s="3">
        <v>56</v>
      </c>
      <c r="N187" s="7">
        <f>18467.5/3</f>
        <v>6155.833333333333</v>
      </c>
      <c r="O187" s="9">
        <v>1.5</v>
      </c>
      <c r="P187" s="7">
        <f>167.5/3</f>
        <v>55.833333333333336</v>
      </c>
      <c r="Q187" s="4" t="s">
        <v>62</v>
      </c>
    </row>
    <row r="188" spans="1:23" ht="45" x14ac:dyDescent="0.25">
      <c r="A188" s="11">
        <v>161502</v>
      </c>
      <c r="B188" s="12" t="s">
        <v>27</v>
      </c>
      <c r="C188" s="11" t="s">
        <v>5</v>
      </c>
      <c r="D188" s="11" t="s">
        <v>2</v>
      </c>
      <c r="E188" s="11" t="s">
        <v>13</v>
      </c>
      <c r="F188" s="11" t="s">
        <v>383</v>
      </c>
      <c r="G188" s="19">
        <v>43068</v>
      </c>
      <c r="H188" s="11" t="s">
        <v>31</v>
      </c>
      <c r="I188" s="11" t="s">
        <v>275</v>
      </c>
      <c r="J188" s="11" t="s">
        <v>16</v>
      </c>
      <c r="K188" s="15" t="s">
        <v>19</v>
      </c>
      <c r="L188" s="11"/>
      <c r="M188" s="11">
        <v>0</v>
      </c>
      <c r="N188" s="13">
        <f>10207.5/2</f>
        <v>5103.75</v>
      </c>
      <c r="O188" s="9">
        <v>1.5</v>
      </c>
      <c r="P188" s="13">
        <f>167.5</f>
        <v>167.5</v>
      </c>
      <c r="Q188" s="12" t="s">
        <v>64</v>
      </c>
      <c r="R188" s="11"/>
      <c r="S188" s="11"/>
      <c r="T188" s="11"/>
      <c r="U188" s="11"/>
      <c r="V188" s="11"/>
      <c r="W188" s="11"/>
    </row>
    <row r="189" spans="1:23" ht="45" x14ac:dyDescent="0.25">
      <c r="A189" s="3">
        <v>161507</v>
      </c>
      <c r="B189" s="4" t="s">
        <v>27</v>
      </c>
      <c r="C189" s="3" t="s">
        <v>5</v>
      </c>
      <c r="D189" s="3" t="s">
        <v>2</v>
      </c>
      <c r="E189" s="3" t="s">
        <v>13</v>
      </c>
      <c r="F189" s="3" t="s">
        <v>383</v>
      </c>
      <c r="G189" s="5">
        <v>43068</v>
      </c>
      <c r="H189" s="3" t="s">
        <v>31</v>
      </c>
      <c r="I189" s="3" t="s">
        <v>275</v>
      </c>
      <c r="J189" s="3" t="s">
        <v>16</v>
      </c>
      <c r="K189" s="8" t="s">
        <v>19</v>
      </c>
      <c r="M189" s="3">
        <v>0</v>
      </c>
      <c r="N189" s="7">
        <f>10207.5/2</f>
        <v>5103.75</v>
      </c>
      <c r="O189" s="9">
        <v>1.5</v>
      </c>
      <c r="P189" s="7">
        <f>167.5</f>
        <v>167.5</v>
      </c>
      <c r="Q189" s="4" t="s">
        <v>64</v>
      </c>
    </row>
    <row r="190" spans="1:23" ht="30" x14ac:dyDescent="0.25">
      <c r="A190" s="11">
        <v>161502</v>
      </c>
      <c r="B190" s="12" t="s">
        <v>27</v>
      </c>
      <c r="C190" s="11" t="s">
        <v>5</v>
      </c>
      <c r="D190" s="11" t="s">
        <v>2</v>
      </c>
      <c r="E190" s="11" t="s">
        <v>13</v>
      </c>
      <c r="F190" s="11" t="s">
        <v>384</v>
      </c>
      <c r="G190" s="19">
        <v>43068</v>
      </c>
      <c r="H190" s="11" t="s">
        <v>31</v>
      </c>
      <c r="I190" s="11" t="s">
        <v>275</v>
      </c>
      <c r="J190" s="11" t="s">
        <v>16</v>
      </c>
      <c r="K190" s="15" t="s">
        <v>19</v>
      </c>
      <c r="L190" s="11"/>
      <c r="M190" s="11">
        <v>0</v>
      </c>
      <c r="N190" s="13">
        <f>175153.8/2</f>
        <v>87576.9</v>
      </c>
      <c r="O190" s="9">
        <v>1.5</v>
      </c>
      <c r="P190" s="13">
        <v>167.5</v>
      </c>
      <c r="Q190" s="12" t="s">
        <v>65</v>
      </c>
      <c r="R190" s="11"/>
      <c r="S190" s="11"/>
      <c r="T190" s="11"/>
      <c r="U190" s="11"/>
      <c r="V190" s="11"/>
      <c r="W190" s="11"/>
    </row>
    <row r="191" spans="1:23" ht="30" x14ac:dyDescent="0.25">
      <c r="A191" s="3">
        <v>161507</v>
      </c>
      <c r="B191" s="4" t="s">
        <v>27</v>
      </c>
      <c r="C191" s="3" t="s">
        <v>5</v>
      </c>
      <c r="D191" s="3" t="s">
        <v>2</v>
      </c>
      <c r="E191" s="3" t="s">
        <v>13</v>
      </c>
      <c r="F191" s="3" t="s">
        <v>384</v>
      </c>
      <c r="G191" s="5">
        <v>43068</v>
      </c>
      <c r="H191" s="3" t="s">
        <v>31</v>
      </c>
      <c r="I191" s="3" t="s">
        <v>275</v>
      </c>
      <c r="J191" s="3" t="s">
        <v>16</v>
      </c>
      <c r="K191" s="8" t="s">
        <v>19</v>
      </c>
      <c r="M191" s="3">
        <v>0</v>
      </c>
      <c r="N191" s="7">
        <f>175153.8/2</f>
        <v>87576.9</v>
      </c>
      <c r="O191" s="9">
        <v>1.5</v>
      </c>
      <c r="P191" s="7">
        <v>167.5</v>
      </c>
      <c r="Q191" s="4" t="s">
        <v>65</v>
      </c>
    </row>
    <row r="192" spans="1:23" ht="30" x14ac:dyDescent="0.25">
      <c r="A192" s="3">
        <v>137757</v>
      </c>
      <c r="B192" s="4" t="s">
        <v>27</v>
      </c>
      <c r="C192" s="3" t="s">
        <v>5</v>
      </c>
      <c r="D192" s="3" t="s">
        <v>2</v>
      </c>
      <c r="E192" s="3" t="s">
        <v>13</v>
      </c>
      <c r="F192" s="30" t="s">
        <v>385</v>
      </c>
      <c r="G192" s="5">
        <v>43068</v>
      </c>
      <c r="H192" s="3" t="s">
        <v>292</v>
      </c>
      <c r="I192" s="3" t="s">
        <v>277</v>
      </c>
      <c r="J192" s="3" t="s">
        <v>16</v>
      </c>
      <c r="K192" s="3" t="s">
        <v>19</v>
      </c>
      <c r="L192" s="3" t="s">
        <v>40</v>
      </c>
      <c r="M192" s="3">
        <v>28</v>
      </c>
      <c r="N192" s="7">
        <f t="shared" ref="N192:N200" si="7">3587.5/9</f>
        <v>398.61111111111109</v>
      </c>
      <c r="O192" s="9">
        <v>1.5</v>
      </c>
      <c r="P192" s="7">
        <f>167.5/9</f>
        <v>18.611111111111111</v>
      </c>
      <c r="Q192" s="4" t="s">
        <v>67</v>
      </c>
    </row>
    <row r="193" spans="1:23" ht="30" x14ac:dyDescent="0.25">
      <c r="A193" s="3">
        <v>156913</v>
      </c>
      <c r="B193" s="4" t="s">
        <v>27</v>
      </c>
      <c r="C193" s="3" t="s">
        <v>5</v>
      </c>
      <c r="D193" s="3" t="s">
        <v>2</v>
      </c>
      <c r="E193" s="3" t="s">
        <v>13</v>
      </c>
      <c r="F193" s="30" t="s">
        <v>385</v>
      </c>
      <c r="G193" s="5">
        <v>43068</v>
      </c>
      <c r="H193" s="3" t="s">
        <v>46</v>
      </c>
      <c r="I193" s="3" t="s">
        <v>50</v>
      </c>
      <c r="J193" s="3" t="s">
        <v>16</v>
      </c>
      <c r="K193" s="3" t="s">
        <v>19</v>
      </c>
      <c r="L193" s="3" t="s">
        <v>40</v>
      </c>
      <c r="M193" s="3">
        <v>28</v>
      </c>
      <c r="N193" s="7">
        <f t="shared" si="7"/>
        <v>398.61111111111109</v>
      </c>
      <c r="O193" s="9">
        <v>1.5</v>
      </c>
      <c r="P193" s="7">
        <f t="shared" ref="P193:P200" si="8">167.5/9</f>
        <v>18.611111111111111</v>
      </c>
      <c r="Q193" s="4" t="s">
        <v>67</v>
      </c>
    </row>
    <row r="194" spans="1:23" ht="30" x14ac:dyDescent="0.25">
      <c r="A194" s="3">
        <v>157759</v>
      </c>
      <c r="B194" s="4" t="s">
        <v>27</v>
      </c>
      <c r="C194" s="3" t="s">
        <v>5</v>
      </c>
      <c r="D194" s="3" t="s">
        <v>2</v>
      </c>
      <c r="E194" s="3" t="s">
        <v>13</v>
      </c>
      <c r="F194" s="30" t="s">
        <v>385</v>
      </c>
      <c r="G194" s="5">
        <v>43068</v>
      </c>
      <c r="H194" s="3" t="s">
        <v>47</v>
      </c>
      <c r="I194" s="3" t="s">
        <v>47</v>
      </c>
      <c r="J194" s="3" t="s">
        <v>16</v>
      </c>
      <c r="K194" s="3" t="s">
        <v>19</v>
      </c>
      <c r="L194" s="3" t="s">
        <v>40</v>
      </c>
      <c r="M194" s="3">
        <v>28</v>
      </c>
      <c r="N194" s="7">
        <f t="shared" si="7"/>
        <v>398.61111111111109</v>
      </c>
      <c r="O194" s="9">
        <v>1.5</v>
      </c>
      <c r="P194" s="7">
        <f t="shared" si="8"/>
        <v>18.611111111111111</v>
      </c>
      <c r="Q194" s="4" t="s">
        <v>67</v>
      </c>
    </row>
    <row r="195" spans="1:23" ht="30" x14ac:dyDescent="0.25">
      <c r="A195" s="3">
        <v>160118</v>
      </c>
      <c r="B195" s="4" t="s">
        <v>27</v>
      </c>
      <c r="C195" s="3" t="s">
        <v>5</v>
      </c>
      <c r="D195" s="3" t="s">
        <v>2</v>
      </c>
      <c r="E195" s="3" t="s">
        <v>13</v>
      </c>
      <c r="F195" s="30" t="s">
        <v>385</v>
      </c>
      <c r="G195" s="5">
        <v>43068</v>
      </c>
      <c r="H195" s="3" t="s">
        <v>51</v>
      </c>
      <c r="I195" s="3" t="s">
        <v>282</v>
      </c>
      <c r="J195" s="3" t="s">
        <v>16</v>
      </c>
      <c r="K195" s="3" t="s">
        <v>19</v>
      </c>
      <c r="L195" s="3" t="s">
        <v>40</v>
      </c>
      <c r="M195" s="3">
        <v>28</v>
      </c>
      <c r="N195" s="7">
        <f t="shared" si="7"/>
        <v>398.61111111111109</v>
      </c>
      <c r="O195" s="9">
        <v>1.5</v>
      </c>
      <c r="P195" s="7">
        <f t="shared" si="8"/>
        <v>18.611111111111111</v>
      </c>
      <c r="Q195" s="4" t="s">
        <v>67</v>
      </c>
    </row>
    <row r="196" spans="1:23" ht="30" x14ac:dyDescent="0.25">
      <c r="A196" s="3">
        <v>162353</v>
      </c>
      <c r="B196" s="4" t="s">
        <v>27</v>
      </c>
      <c r="C196" s="3" t="s">
        <v>5</v>
      </c>
      <c r="D196" s="3" t="s">
        <v>2</v>
      </c>
      <c r="E196" s="3" t="s">
        <v>13</v>
      </c>
      <c r="F196" s="30" t="s">
        <v>385</v>
      </c>
      <c r="G196" s="5">
        <v>43068</v>
      </c>
      <c r="H196" s="3" t="s">
        <v>52</v>
      </c>
      <c r="I196" s="3" t="s">
        <v>52</v>
      </c>
      <c r="J196" s="3" t="s">
        <v>16</v>
      </c>
      <c r="K196" s="3" t="s">
        <v>19</v>
      </c>
      <c r="L196" s="3" t="s">
        <v>40</v>
      </c>
      <c r="M196" s="3">
        <v>28</v>
      </c>
      <c r="N196" s="7">
        <f t="shared" si="7"/>
        <v>398.61111111111109</v>
      </c>
      <c r="O196" s="9">
        <v>1.5</v>
      </c>
      <c r="P196" s="7">
        <f t="shared" si="8"/>
        <v>18.611111111111111</v>
      </c>
      <c r="Q196" s="4" t="s">
        <v>67</v>
      </c>
    </row>
    <row r="197" spans="1:23" ht="30" x14ac:dyDescent="0.25">
      <c r="A197" s="3">
        <v>162466</v>
      </c>
      <c r="B197" s="4" t="s">
        <v>27</v>
      </c>
      <c r="C197" s="3" t="s">
        <v>5</v>
      </c>
      <c r="D197" s="3" t="s">
        <v>2</v>
      </c>
      <c r="E197" s="3" t="s">
        <v>13</v>
      </c>
      <c r="F197" s="30" t="s">
        <v>385</v>
      </c>
      <c r="G197" s="5">
        <v>43068</v>
      </c>
      <c r="H197" s="3" t="s">
        <v>66</v>
      </c>
      <c r="I197" s="3" t="s">
        <v>50</v>
      </c>
      <c r="J197" s="3" t="s">
        <v>16</v>
      </c>
      <c r="K197" s="3" t="s">
        <v>19</v>
      </c>
      <c r="L197" s="3" t="s">
        <v>40</v>
      </c>
      <c r="M197" s="3">
        <v>28</v>
      </c>
      <c r="N197" s="7">
        <f t="shared" si="7"/>
        <v>398.61111111111109</v>
      </c>
      <c r="O197" s="9">
        <v>1.5</v>
      </c>
      <c r="P197" s="7">
        <f t="shared" si="8"/>
        <v>18.611111111111111</v>
      </c>
      <c r="Q197" s="4" t="s">
        <v>67</v>
      </c>
    </row>
    <row r="198" spans="1:23" ht="30" x14ac:dyDescent="0.25">
      <c r="A198" s="3">
        <v>162535</v>
      </c>
      <c r="B198" s="4" t="s">
        <v>27</v>
      </c>
      <c r="C198" s="3" t="s">
        <v>5</v>
      </c>
      <c r="D198" s="3" t="s">
        <v>2</v>
      </c>
      <c r="E198" s="3" t="s">
        <v>13</v>
      </c>
      <c r="F198" s="30" t="s">
        <v>385</v>
      </c>
      <c r="G198" s="5">
        <v>43068</v>
      </c>
      <c r="H198" s="3" t="s">
        <v>54</v>
      </c>
      <c r="I198" s="3" t="s">
        <v>275</v>
      </c>
      <c r="J198" s="3" t="s">
        <v>16</v>
      </c>
      <c r="K198" s="3" t="s">
        <v>19</v>
      </c>
      <c r="L198" s="3" t="s">
        <v>40</v>
      </c>
      <c r="M198" s="3">
        <v>28</v>
      </c>
      <c r="N198" s="7">
        <f t="shared" si="7"/>
        <v>398.61111111111109</v>
      </c>
      <c r="O198" s="9">
        <v>1.5</v>
      </c>
      <c r="P198" s="7">
        <f t="shared" si="8"/>
        <v>18.611111111111111</v>
      </c>
      <c r="Q198" s="4" t="s">
        <v>67</v>
      </c>
    </row>
    <row r="199" spans="1:23" ht="30" x14ac:dyDescent="0.25">
      <c r="A199" s="3">
        <v>162938</v>
      </c>
      <c r="B199" s="4" t="s">
        <v>27</v>
      </c>
      <c r="C199" s="3" t="s">
        <v>5</v>
      </c>
      <c r="D199" s="3" t="s">
        <v>2</v>
      </c>
      <c r="E199" s="3" t="s">
        <v>13</v>
      </c>
      <c r="F199" s="30" t="s">
        <v>385</v>
      </c>
      <c r="G199" s="5">
        <v>43068</v>
      </c>
      <c r="H199" s="3" t="s">
        <v>55</v>
      </c>
      <c r="I199" s="3" t="s">
        <v>278</v>
      </c>
      <c r="J199" s="3" t="s">
        <v>16</v>
      </c>
      <c r="K199" s="3" t="s">
        <v>19</v>
      </c>
      <c r="L199" s="3" t="s">
        <v>40</v>
      </c>
      <c r="M199" s="3">
        <v>28</v>
      </c>
      <c r="N199" s="7">
        <f t="shared" si="7"/>
        <v>398.61111111111109</v>
      </c>
      <c r="O199" s="9">
        <v>1.5</v>
      </c>
      <c r="P199" s="7">
        <f t="shared" si="8"/>
        <v>18.611111111111111</v>
      </c>
      <c r="Q199" s="4" t="s">
        <v>67</v>
      </c>
    </row>
    <row r="200" spans="1:23" ht="30" x14ac:dyDescent="0.25">
      <c r="A200" s="3">
        <v>162968</v>
      </c>
      <c r="B200" s="4" t="s">
        <v>27</v>
      </c>
      <c r="C200" s="3" t="s">
        <v>5</v>
      </c>
      <c r="D200" s="3" t="s">
        <v>2</v>
      </c>
      <c r="E200" s="3" t="s">
        <v>13</v>
      </c>
      <c r="F200" s="30" t="s">
        <v>385</v>
      </c>
      <c r="G200" s="5">
        <v>43068</v>
      </c>
      <c r="H200" s="3" t="s">
        <v>56</v>
      </c>
      <c r="I200" s="3" t="s">
        <v>56</v>
      </c>
      <c r="J200" s="3" t="s">
        <v>16</v>
      </c>
      <c r="K200" s="3" t="s">
        <v>19</v>
      </c>
      <c r="L200" s="3" t="s">
        <v>40</v>
      </c>
      <c r="M200" s="3">
        <v>28</v>
      </c>
      <c r="N200" s="7">
        <f t="shared" si="7"/>
        <v>398.61111111111109</v>
      </c>
      <c r="O200" s="9">
        <v>1.5</v>
      </c>
      <c r="P200" s="7">
        <f t="shared" si="8"/>
        <v>18.611111111111111</v>
      </c>
      <c r="Q200" s="4" t="s">
        <v>67</v>
      </c>
    </row>
    <row r="201" spans="1:23" ht="45" x14ac:dyDescent="0.25">
      <c r="A201" s="15">
        <v>161507</v>
      </c>
      <c r="B201" s="16" t="s">
        <v>27</v>
      </c>
      <c r="C201" s="15" t="s">
        <v>5</v>
      </c>
      <c r="D201" s="15" t="s">
        <v>2</v>
      </c>
      <c r="E201" s="15" t="s">
        <v>13</v>
      </c>
      <c r="F201" s="15" t="s">
        <v>386</v>
      </c>
      <c r="G201" s="20">
        <v>43068</v>
      </c>
      <c r="H201" s="15" t="s">
        <v>31</v>
      </c>
      <c r="I201" s="11" t="s">
        <v>275</v>
      </c>
      <c r="J201" s="15" t="s">
        <v>16</v>
      </c>
      <c r="K201" s="15" t="s">
        <v>19</v>
      </c>
      <c r="L201" s="15"/>
      <c r="M201" s="15">
        <v>0</v>
      </c>
      <c r="N201" s="17">
        <v>8458.5</v>
      </c>
      <c r="O201" s="36">
        <v>1.5</v>
      </c>
      <c r="P201" s="17">
        <v>167.5</v>
      </c>
      <c r="Q201" s="16" t="s">
        <v>68</v>
      </c>
      <c r="R201" s="15"/>
      <c r="S201" s="15"/>
      <c r="T201" s="15"/>
      <c r="U201" s="15"/>
      <c r="V201" s="15"/>
      <c r="W201" s="15"/>
    </row>
    <row r="202" spans="1:23" ht="45" x14ac:dyDescent="0.25">
      <c r="A202" s="3">
        <v>153695</v>
      </c>
      <c r="B202" s="4" t="s">
        <v>27</v>
      </c>
      <c r="C202" s="3" t="s">
        <v>5</v>
      </c>
      <c r="D202" s="3" t="s">
        <v>2</v>
      </c>
      <c r="E202" s="3" t="s">
        <v>13</v>
      </c>
      <c r="F202" s="3" t="s">
        <v>387</v>
      </c>
      <c r="G202" s="5">
        <v>43084</v>
      </c>
      <c r="H202" s="3" t="s">
        <v>50</v>
      </c>
      <c r="I202" s="3" t="s">
        <v>50</v>
      </c>
      <c r="J202" s="3" t="s">
        <v>16</v>
      </c>
      <c r="K202" s="8" t="s">
        <v>21</v>
      </c>
      <c r="L202" s="3" t="s">
        <v>35</v>
      </c>
      <c r="M202" s="3">
        <v>30</v>
      </c>
      <c r="N202" s="7">
        <v>28259.33</v>
      </c>
      <c r="O202" s="9">
        <v>1.5</v>
      </c>
      <c r="P202" s="7">
        <v>167.5</v>
      </c>
      <c r="Q202" s="4" t="s">
        <v>95</v>
      </c>
    </row>
    <row r="203" spans="1:23" ht="45" x14ac:dyDescent="0.25">
      <c r="A203" s="3">
        <v>162958</v>
      </c>
      <c r="B203" s="4" t="s">
        <v>27</v>
      </c>
      <c r="C203" s="3" t="s">
        <v>5</v>
      </c>
      <c r="D203" s="3" t="s">
        <v>2</v>
      </c>
      <c r="E203" s="3" t="s">
        <v>13</v>
      </c>
      <c r="F203" s="3" t="s">
        <v>388</v>
      </c>
      <c r="G203" s="5">
        <v>43084</v>
      </c>
      <c r="H203" s="3" t="s">
        <v>38</v>
      </c>
      <c r="I203" s="3" t="s">
        <v>38</v>
      </c>
      <c r="J203" s="3" t="s">
        <v>16</v>
      </c>
      <c r="K203" s="8" t="s">
        <v>21</v>
      </c>
      <c r="L203" s="3" t="s">
        <v>35</v>
      </c>
      <c r="M203" s="3">
        <v>30</v>
      </c>
      <c r="N203" s="7">
        <v>22459.48</v>
      </c>
      <c r="O203" s="9">
        <v>1.5</v>
      </c>
      <c r="P203" s="7">
        <v>167.5</v>
      </c>
      <c r="Q203" s="4" t="s">
        <v>95</v>
      </c>
    </row>
    <row r="204" spans="1:23" ht="45" x14ac:dyDescent="0.25">
      <c r="A204" s="3">
        <v>160118</v>
      </c>
      <c r="B204" s="4" t="s">
        <v>27</v>
      </c>
      <c r="C204" s="3" t="s">
        <v>5</v>
      </c>
      <c r="D204" s="3" t="s">
        <v>2</v>
      </c>
      <c r="E204" s="3" t="s">
        <v>13</v>
      </c>
      <c r="F204" s="3" t="s">
        <v>389</v>
      </c>
      <c r="G204" s="5">
        <v>43084</v>
      </c>
      <c r="H204" s="3" t="s">
        <v>51</v>
      </c>
      <c r="I204" s="3" t="s">
        <v>282</v>
      </c>
      <c r="J204" s="3" t="s">
        <v>16</v>
      </c>
      <c r="K204" s="8" t="s">
        <v>21</v>
      </c>
      <c r="L204" s="3" t="s">
        <v>35</v>
      </c>
      <c r="M204" s="3">
        <v>30</v>
      </c>
      <c r="N204" s="7">
        <v>35972.879999999997</v>
      </c>
      <c r="O204" s="9">
        <v>1.5</v>
      </c>
      <c r="P204" s="7">
        <v>167.5</v>
      </c>
      <c r="Q204" s="4" t="s">
        <v>95</v>
      </c>
    </row>
    <row r="205" spans="1:23" ht="45" x14ac:dyDescent="0.25">
      <c r="A205" s="3">
        <v>162938</v>
      </c>
      <c r="B205" s="4" t="s">
        <v>27</v>
      </c>
      <c r="C205" s="3" t="s">
        <v>5</v>
      </c>
      <c r="D205" s="3" t="s">
        <v>2</v>
      </c>
      <c r="E205" s="3" t="s">
        <v>13</v>
      </c>
      <c r="F205" s="3" t="s">
        <v>390</v>
      </c>
      <c r="G205" s="5">
        <v>43084</v>
      </c>
      <c r="H205" s="3" t="s">
        <v>55</v>
      </c>
      <c r="I205" s="3" t="s">
        <v>278</v>
      </c>
      <c r="J205" s="3" t="s">
        <v>16</v>
      </c>
      <c r="K205" s="8" t="s">
        <v>21</v>
      </c>
      <c r="L205" s="3" t="s">
        <v>35</v>
      </c>
      <c r="M205" s="3">
        <v>30</v>
      </c>
      <c r="N205" s="7">
        <v>40069.65</v>
      </c>
      <c r="O205" s="9">
        <v>1.5</v>
      </c>
      <c r="P205" s="7">
        <v>167.5</v>
      </c>
      <c r="Q205" s="4" t="s">
        <v>95</v>
      </c>
    </row>
    <row r="206" spans="1:23" ht="45" x14ac:dyDescent="0.25">
      <c r="A206" s="3">
        <v>162353</v>
      </c>
      <c r="B206" s="4" t="s">
        <v>27</v>
      </c>
      <c r="C206" s="3" t="s">
        <v>5</v>
      </c>
      <c r="D206" s="3" t="s">
        <v>2</v>
      </c>
      <c r="E206" s="3" t="s">
        <v>13</v>
      </c>
      <c r="F206" s="3" t="s">
        <v>391</v>
      </c>
      <c r="G206" s="5">
        <v>43084</v>
      </c>
      <c r="H206" s="3" t="s">
        <v>52</v>
      </c>
      <c r="I206" s="3" t="s">
        <v>52</v>
      </c>
      <c r="J206" s="3" t="s">
        <v>16</v>
      </c>
      <c r="K206" s="8" t="s">
        <v>21</v>
      </c>
      <c r="L206" s="3" t="s">
        <v>35</v>
      </c>
      <c r="M206" s="3">
        <v>30</v>
      </c>
      <c r="N206" s="7">
        <v>3635.42</v>
      </c>
      <c r="O206" s="9">
        <v>1.5</v>
      </c>
      <c r="P206" s="7">
        <v>167.5</v>
      </c>
      <c r="Q206" s="4" t="s">
        <v>95</v>
      </c>
    </row>
    <row r="207" spans="1:23" ht="45" x14ac:dyDescent="0.25">
      <c r="A207" s="3">
        <v>163410</v>
      </c>
      <c r="B207" s="4" t="s">
        <v>27</v>
      </c>
      <c r="C207" s="3" t="s">
        <v>5</v>
      </c>
      <c r="D207" s="3" t="s">
        <v>2</v>
      </c>
      <c r="E207" s="3" t="s">
        <v>13</v>
      </c>
      <c r="F207" s="3" t="s">
        <v>392</v>
      </c>
      <c r="G207" s="5">
        <v>43084</v>
      </c>
      <c r="H207" s="3" t="s">
        <v>47</v>
      </c>
      <c r="I207" s="3" t="s">
        <v>47</v>
      </c>
      <c r="J207" s="3" t="s">
        <v>16</v>
      </c>
      <c r="K207" s="8" t="s">
        <v>21</v>
      </c>
      <c r="L207" s="3" t="s">
        <v>35</v>
      </c>
      <c r="M207" s="3">
        <v>30</v>
      </c>
      <c r="N207" s="7">
        <v>8181.03</v>
      </c>
      <c r="O207" s="9">
        <v>1.5</v>
      </c>
      <c r="P207" s="7">
        <v>167.5</v>
      </c>
      <c r="Q207" s="4" t="s">
        <v>95</v>
      </c>
    </row>
    <row r="208" spans="1:23" ht="45" x14ac:dyDescent="0.25">
      <c r="A208" s="3">
        <v>162968</v>
      </c>
      <c r="B208" s="4" t="s">
        <v>27</v>
      </c>
      <c r="C208" s="3" t="s">
        <v>5</v>
      </c>
      <c r="D208" s="3" t="s">
        <v>2</v>
      </c>
      <c r="E208" s="3" t="s">
        <v>13</v>
      </c>
      <c r="F208" s="3" t="s">
        <v>409</v>
      </c>
      <c r="G208" s="5">
        <v>43084</v>
      </c>
      <c r="H208" s="3" t="s">
        <v>47</v>
      </c>
      <c r="I208" s="3" t="s">
        <v>47</v>
      </c>
      <c r="J208" s="3" t="s">
        <v>16</v>
      </c>
      <c r="K208" s="8" t="s">
        <v>21</v>
      </c>
      <c r="L208" s="3" t="s">
        <v>35</v>
      </c>
      <c r="M208" s="3">
        <v>30</v>
      </c>
      <c r="N208" s="7">
        <v>82265.64</v>
      </c>
      <c r="O208" s="9">
        <v>1.5</v>
      </c>
      <c r="P208" s="7">
        <v>167.5</v>
      </c>
      <c r="Q208" s="4" t="s">
        <v>95</v>
      </c>
    </row>
    <row r="209" spans="1:23" ht="45" x14ac:dyDescent="0.25">
      <c r="A209" s="3">
        <v>162466</v>
      </c>
      <c r="B209" s="4" t="s">
        <v>27</v>
      </c>
      <c r="C209" s="3" t="s">
        <v>5</v>
      </c>
      <c r="D209" s="3" t="s">
        <v>2</v>
      </c>
      <c r="E209" s="3" t="s">
        <v>13</v>
      </c>
      <c r="F209" s="3" t="s">
        <v>410</v>
      </c>
      <c r="G209" s="5">
        <v>43084</v>
      </c>
      <c r="H209" s="3" t="s">
        <v>66</v>
      </c>
      <c r="I209" s="3" t="s">
        <v>50</v>
      </c>
      <c r="J209" s="3" t="s">
        <v>16</v>
      </c>
      <c r="K209" s="8" t="s">
        <v>21</v>
      </c>
      <c r="L209" s="3" t="s">
        <v>35</v>
      </c>
      <c r="M209" s="3">
        <v>30</v>
      </c>
      <c r="N209" s="7">
        <v>21381.59</v>
      </c>
      <c r="O209" s="9">
        <v>1.5</v>
      </c>
      <c r="P209" s="7">
        <v>167.5</v>
      </c>
      <c r="Q209" s="4" t="s">
        <v>95</v>
      </c>
    </row>
    <row r="210" spans="1:23" ht="45" x14ac:dyDescent="0.25">
      <c r="A210" s="3">
        <v>163984</v>
      </c>
      <c r="B210" s="4" t="s">
        <v>27</v>
      </c>
      <c r="C210" s="3" t="s">
        <v>5</v>
      </c>
      <c r="D210" s="3" t="s">
        <v>2</v>
      </c>
      <c r="E210" s="3" t="s">
        <v>13</v>
      </c>
      <c r="F210" s="3" t="s">
        <v>411</v>
      </c>
      <c r="G210" s="5">
        <v>43084</v>
      </c>
      <c r="H210" s="3" t="s">
        <v>77</v>
      </c>
      <c r="I210" s="3" t="s">
        <v>50</v>
      </c>
      <c r="J210" s="3" t="s">
        <v>16</v>
      </c>
      <c r="K210" s="8" t="s">
        <v>21</v>
      </c>
      <c r="L210" s="3" t="s">
        <v>35</v>
      </c>
      <c r="M210" s="3">
        <v>30</v>
      </c>
      <c r="N210" s="7">
        <v>21917.4</v>
      </c>
      <c r="O210" s="9">
        <v>1.5</v>
      </c>
      <c r="P210" s="7">
        <v>167.5</v>
      </c>
      <c r="Q210" s="4" t="s">
        <v>95</v>
      </c>
    </row>
    <row r="211" spans="1:23" ht="45" x14ac:dyDescent="0.25">
      <c r="A211" s="3">
        <v>156913</v>
      </c>
      <c r="B211" s="4" t="s">
        <v>27</v>
      </c>
      <c r="C211" s="3" t="s">
        <v>5</v>
      </c>
      <c r="D211" s="3" t="s">
        <v>2</v>
      </c>
      <c r="E211" s="3" t="s">
        <v>13</v>
      </c>
      <c r="F211" s="3" t="s">
        <v>412</v>
      </c>
      <c r="G211" s="5">
        <v>43084</v>
      </c>
      <c r="H211" s="3" t="s">
        <v>46</v>
      </c>
      <c r="I211" s="3" t="s">
        <v>50</v>
      </c>
      <c r="J211" s="3" t="s">
        <v>16</v>
      </c>
      <c r="K211" s="8" t="s">
        <v>21</v>
      </c>
      <c r="L211" s="3" t="s">
        <v>35</v>
      </c>
      <c r="M211" s="3">
        <v>30</v>
      </c>
      <c r="N211" s="7">
        <v>23815.83</v>
      </c>
      <c r="O211" s="9">
        <v>1.5</v>
      </c>
      <c r="P211" s="7">
        <v>167.5</v>
      </c>
      <c r="Q211" s="4" t="s">
        <v>95</v>
      </c>
    </row>
    <row r="212" spans="1:23" ht="45" x14ac:dyDescent="0.25">
      <c r="A212" s="3">
        <v>156486</v>
      </c>
      <c r="B212" s="4" t="s">
        <v>27</v>
      </c>
      <c r="C212" s="3" t="s">
        <v>5</v>
      </c>
      <c r="D212" s="3" t="s">
        <v>2</v>
      </c>
      <c r="E212" s="3" t="s">
        <v>13</v>
      </c>
      <c r="F212" s="3" t="s">
        <v>413</v>
      </c>
      <c r="G212" s="5">
        <v>43084</v>
      </c>
      <c r="H212" s="3" t="s">
        <v>50</v>
      </c>
      <c r="I212" s="3" t="s">
        <v>50</v>
      </c>
      <c r="J212" s="3" t="s">
        <v>16</v>
      </c>
      <c r="K212" s="8" t="s">
        <v>21</v>
      </c>
      <c r="L212" s="3" t="s">
        <v>35</v>
      </c>
      <c r="M212" s="3">
        <v>30</v>
      </c>
      <c r="N212" s="7">
        <v>35623.040000000001</v>
      </c>
      <c r="O212" s="9">
        <v>1.5</v>
      </c>
      <c r="P212" s="7">
        <v>167.5</v>
      </c>
      <c r="Q212" s="4" t="s">
        <v>95</v>
      </c>
    </row>
    <row r="213" spans="1:23" ht="30" x14ac:dyDescent="0.25">
      <c r="A213" s="3" t="s">
        <v>41</v>
      </c>
      <c r="B213" s="4" t="s">
        <v>27</v>
      </c>
      <c r="C213" s="3" t="s">
        <v>5</v>
      </c>
      <c r="D213" s="3" t="s">
        <v>2</v>
      </c>
      <c r="E213" s="3" t="s">
        <v>13</v>
      </c>
      <c r="F213" s="3" t="s">
        <v>393</v>
      </c>
      <c r="G213" s="5">
        <v>43087</v>
      </c>
      <c r="H213" s="3" t="s">
        <v>35</v>
      </c>
      <c r="I213" s="3" t="s">
        <v>35</v>
      </c>
      <c r="J213" s="3" t="s">
        <v>15</v>
      </c>
      <c r="K213" s="14" t="s">
        <v>20</v>
      </c>
      <c r="L213" s="3" t="s">
        <v>35</v>
      </c>
      <c r="M213" s="3">
        <v>0</v>
      </c>
      <c r="N213" s="7">
        <v>1237.5</v>
      </c>
      <c r="O213" s="9">
        <v>1.5</v>
      </c>
      <c r="P213" s="7">
        <v>167.5</v>
      </c>
      <c r="Q213" s="4" t="s">
        <v>69</v>
      </c>
    </row>
    <row r="214" spans="1:23" ht="120" x14ac:dyDescent="0.25">
      <c r="A214" s="3" t="s">
        <v>41</v>
      </c>
      <c r="B214" s="4" t="s">
        <v>27</v>
      </c>
      <c r="C214" s="3" t="s">
        <v>5</v>
      </c>
      <c r="D214" s="3" t="s">
        <v>2</v>
      </c>
      <c r="E214" s="3" t="s">
        <v>13</v>
      </c>
      <c r="F214" s="3" t="s">
        <v>394</v>
      </c>
      <c r="G214" s="5">
        <v>43088</v>
      </c>
      <c r="H214" s="3" t="s">
        <v>35</v>
      </c>
      <c r="I214" s="3" t="s">
        <v>35</v>
      </c>
      <c r="J214" s="3" t="s">
        <v>15</v>
      </c>
      <c r="K214" s="3" t="s">
        <v>72</v>
      </c>
      <c r="L214" s="3" t="s">
        <v>35</v>
      </c>
      <c r="M214" s="3">
        <v>189</v>
      </c>
      <c r="N214" s="7">
        <v>0</v>
      </c>
      <c r="O214" s="9" t="s">
        <v>642</v>
      </c>
      <c r="P214" s="9" t="s">
        <v>642</v>
      </c>
      <c r="Q214" s="4" t="s">
        <v>70</v>
      </c>
    </row>
    <row r="215" spans="1:23" ht="45" x14ac:dyDescent="0.25">
      <c r="A215" s="11">
        <v>156913</v>
      </c>
      <c r="B215" s="12" t="s">
        <v>27</v>
      </c>
      <c r="C215" s="11" t="s">
        <v>5</v>
      </c>
      <c r="D215" s="11" t="s">
        <v>2</v>
      </c>
      <c r="E215" s="11" t="s">
        <v>13</v>
      </c>
      <c r="F215" s="11" t="s">
        <v>395</v>
      </c>
      <c r="G215" s="19">
        <v>43117</v>
      </c>
      <c r="H215" s="11" t="s">
        <v>46</v>
      </c>
      <c r="I215" s="11" t="s">
        <v>50</v>
      </c>
      <c r="J215" s="11" t="s">
        <v>16</v>
      </c>
      <c r="K215" s="15" t="s">
        <v>21</v>
      </c>
      <c r="L215" s="15" t="s">
        <v>74</v>
      </c>
      <c r="M215" s="11">
        <v>21</v>
      </c>
      <c r="N215" s="13">
        <f t="shared" ref="N215:N224" si="9">5134.25/10</f>
        <v>513.42499999999995</v>
      </c>
      <c r="O215" s="9">
        <v>1.5</v>
      </c>
      <c r="P215" s="13">
        <f>167.5/10</f>
        <v>16.75</v>
      </c>
      <c r="Q215" s="12" t="s">
        <v>73</v>
      </c>
      <c r="R215" s="11"/>
      <c r="S215" s="11"/>
      <c r="T215" s="11"/>
      <c r="U215" s="11"/>
      <c r="V215" s="11"/>
      <c r="W215" s="11"/>
    </row>
    <row r="216" spans="1:23" ht="45" x14ac:dyDescent="0.25">
      <c r="A216" s="3">
        <v>162430</v>
      </c>
      <c r="B216" s="4" t="s">
        <v>27</v>
      </c>
      <c r="C216" s="3" t="s">
        <v>5</v>
      </c>
      <c r="D216" s="3" t="s">
        <v>2</v>
      </c>
      <c r="E216" s="3" t="s">
        <v>13</v>
      </c>
      <c r="F216" s="3" t="s">
        <v>395</v>
      </c>
      <c r="G216" s="5">
        <v>43117</v>
      </c>
      <c r="H216" s="3" t="s">
        <v>53</v>
      </c>
      <c r="I216" s="3" t="s">
        <v>53</v>
      </c>
      <c r="J216" s="3" t="s">
        <v>16</v>
      </c>
      <c r="K216" s="8" t="s">
        <v>21</v>
      </c>
      <c r="L216" s="3" t="s">
        <v>35</v>
      </c>
      <c r="M216" s="3">
        <v>21</v>
      </c>
      <c r="N216" s="7">
        <f t="shared" si="9"/>
        <v>513.42499999999995</v>
      </c>
      <c r="O216" s="9">
        <v>1.5</v>
      </c>
      <c r="P216" s="7">
        <f>167.5/10</f>
        <v>16.75</v>
      </c>
      <c r="Q216" s="4" t="s">
        <v>73</v>
      </c>
    </row>
    <row r="217" spans="1:23" ht="45" x14ac:dyDescent="0.25">
      <c r="A217" s="3">
        <v>162466</v>
      </c>
      <c r="B217" s="4" t="s">
        <v>27</v>
      </c>
      <c r="C217" s="3" t="s">
        <v>5</v>
      </c>
      <c r="D217" s="3" t="s">
        <v>2</v>
      </c>
      <c r="E217" s="3" t="s">
        <v>13</v>
      </c>
      <c r="F217" s="3" t="s">
        <v>395</v>
      </c>
      <c r="G217" s="5">
        <v>43117</v>
      </c>
      <c r="H217" s="3" t="s">
        <v>66</v>
      </c>
      <c r="I217" s="3" t="s">
        <v>50</v>
      </c>
      <c r="J217" s="3" t="s">
        <v>16</v>
      </c>
      <c r="K217" s="8" t="s">
        <v>21</v>
      </c>
      <c r="L217" s="3" t="s">
        <v>35</v>
      </c>
      <c r="M217" s="3">
        <v>21</v>
      </c>
      <c r="N217" s="7">
        <f t="shared" si="9"/>
        <v>513.42499999999995</v>
      </c>
      <c r="O217" s="9">
        <v>1.5</v>
      </c>
      <c r="P217" s="7">
        <f t="shared" ref="P217:P224" si="10">167.5/10</f>
        <v>16.75</v>
      </c>
      <c r="Q217" s="4" t="s">
        <v>73</v>
      </c>
    </row>
    <row r="218" spans="1:23" ht="45" x14ac:dyDescent="0.25">
      <c r="A218" s="3">
        <v>161699</v>
      </c>
      <c r="B218" s="4" t="s">
        <v>27</v>
      </c>
      <c r="C218" s="3" t="s">
        <v>5</v>
      </c>
      <c r="D218" s="3" t="s">
        <v>2</v>
      </c>
      <c r="E218" s="3" t="s">
        <v>13</v>
      </c>
      <c r="F218" s="3" t="s">
        <v>395</v>
      </c>
      <c r="G218" s="5">
        <v>43117</v>
      </c>
      <c r="H218" s="3" t="s">
        <v>48</v>
      </c>
      <c r="I218" s="3" t="s">
        <v>48</v>
      </c>
      <c r="J218" s="3" t="s">
        <v>16</v>
      </c>
      <c r="K218" s="8" t="s">
        <v>21</v>
      </c>
      <c r="L218" s="3" t="s">
        <v>35</v>
      </c>
      <c r="M218" s="3">
        <v>21</v>
      </c>
      <c r="N218" s="7">
        <f t="shared" si="9"/>
        <v>513.42499999999995</v>
      </c>
      <c r="O218" s="9">
        <v>1.5</v>
      </c>
      <c r="P218" s="7">
        <f t="shared" si="10"/>
        <v>16.75</v>
      </c>
      <c r="Q218" s="4" t="s">
        <v>73</v>
      </c>
    </row>
    <row r="219" spans="1:23" ht="45" x14ac:dyDescent="0.25">
      <c r="A219" s="3">
        <v>162958</v>
      </c>
      <c r="B219" s="4" t="s">
        <v>27</v>
      </c>
      <c r="C219" s="3" t="s">
        <v>5</v>
      </c>
      <c r="D219" s="3" t="s">
        <v>2</v>
      </c>
      <c r="E219" s="3" t="s">
        <v>13</v>
      </c>
      <c r="F219" s="3" t="s">
        <v>395</v>
      </c>
      <c r="G219" s="5">
        <v>43117</v>
      </c>
      <c r="H219" s="3" t="s">
        <v>38</v>
      </c>
      <c r="I219" s="3" t="s">
        <v>38</v>
      </c>
      <c r="J219" s="3" t="s">
        <v>16</v>
      </c>
      <c r="K219" s="8" t="s">
        <v>21</v>
      </c>
      <c r="L219" s="3" t="s">
        <v>35</v>
      </c>
      <c r="M219" s="3">
        <v>21</v>
      </c>
      <c r="N219" s="7">
        <f t="shared" si="9"/>
        <v>513.42499999999995</v>
      </c>
      <c r="O219" s="9">
        <v>1.5</v>
      </c>
      <c r="P219" s="7">
        <f t="shared" si="10"/>
        <v>16.75</v>
      </c>
      <c r="Q219" s="4" t="s">
        <v>73</v>
      </c>
    </row>
    <row r="220" spans="1:23" ht="45" x14ac:dyDescent="0.25">
      <c r="A220" s="3">
        <v>157759</v>
      </c>
      <c r="B220" s="4" t="s">
        <v>27</v>
      </c>
      <c r="C220" s="3" t="s">
        <v>5</v>
      </c>
      <c r="D220" s="3" t="s">
        <v>2</v>
      </c>
      <c r="E220" s="3" t="s">
        <v>13</v>
      </c>
      <c r="F220" s="3" t="s">
        <v>395</v>
      </c>
      <c r="G220" s="5">
        <v>43117</v>
      </c>
      <c r="H220" s="3" t="s">
        <v>47</v>
      </c>
      <c r="I220" s="3" t="s">
        <v>47</v>
      </c>
      <c r="J220" s="3" t="s">
        <v>16</v>
      </c>
      <c r="K220" s="8" t="s">
        <v>21</v>
      </c>
      <c r="L220" s="3" t="s">
        <v>35</v>
      </c>
      <c r="M220" s="3">
        <v>21</v>
      </c>
      <c r="N220" s="7">
        <f t="shared" si="9"/>
        <v>513.42499999999995</v>
      </c>
      <c r="O220" s="9">
        <v>1.5</v>
      </c>
      <c r="P220" s="7">
        <f t="shared" si="10"/>
        <v>16.75</v>
      </c>
      <c r="Q220" s="4" t="s">
        <v>73</v>
      </c>
    </row>
    <row r="221" spans="1:23" ht="45" x14ac:dyDescent="0.25">
      <c r="A221" s="3">
        <v>162968</v>
      </c>
      <c r="B221" s="4" t="s">
        <v>27</v>
      </c>
      <c r="C221" s="3" t="s">
        <v>5</v>
      </c>
      <c r="D221" s="3" t="s">
        <v>2</v>
      </c>
      <c r="E221" s="3" t="s">
        <v>13</v>
      </c>
      <c r="F221" s="3" t="s">
        <v>395</v>
      </c>
      <c r="G221" s="5">
        <v>43117</v>
      </c>
      <c r="H221" s="3" t="s">
        <v>56</v>
      </c>
      <c r="I221" s="3" t="s">
        <v>56</v>
      </c>
      <c r="J221" s="3" t="s">
        <v>16</v>
      </c>
      <c r="K221" s="8" t="s">
        <v>21</v>
      </c>
      <c r="L221" s="3" t="s">
        <v>35</v>
      </c>
      <c r="M221" s="3">
        <v>21</v>
      </c>
      <c r="N221" s="7">
        <f t="shared" si="9"/>
        <v>513.42499999999995</v>
      </c>
      <c r="O221" s="9">
        <v>1.5</v>
      </c>
      <c r="P221" s="7">
        <f t="shared" si="10"/>
        <v>16.75</v>
      </c>
      <c r="Q221" s="4" t="s">
        <v>73</v>
      </c>
    </row>
    <row r="222" spans="1:23" ht="45" x14ac:dyDescent="0.25">
      <c r="A222" s="3">
        <v>162535</v>
      </c>
      <c r="B222" s="4" t="s">
        <v>27</v>
      </c>
      <c r="C222" s="3" t="s">
        <v>5</v>
      </c>
      <c r="D222" s="3" t="s">
        <v>2</v>
      </c>
      <c r="E222" s="3" t="s">
        <v>13</v>
      </c>
      <c r="F222" s="3" t="s">
        <v>395</v>
      </c>
      <c r="G222" s="5">
        <v>43117</v>
      </c>
      <c r="H222" s="3" t="s">
        <v>54</v>
      </c>
      <c r="I222" s="3" t="s">
        <v>275</v>
      </c>
      <c r="J222" s="3" t="s">
        <v>16</v>
      </c>
      <c r="K222" s="8" t="s">
        <v>21</v>
      </c>
      <c r="L222" s="3" t="s">
        <v>35</v>
      </c>
      <c r="M222" s="3">
        <v>21</v>
      </c>
      <c r="N222" s="7">
        <f t="shared" si="9"/>
        <v>513.42499999999995</v>
      </c>
      <c r="O222" s="9">
        <v>1.5</v>
      </c>
      <c r="P222" s="7">
        <f t="shared" si="10"/>
        <v>16.75</v>
      </c>
      <c r="Q222" s="4" t="s">
        <v>73</v>
      </c>
    </row>
    <row r="223" spans="1:23" ht="45" x14ac:dyDescent="0.25">
      <c r="A223" s="3">
        <v>162938</v>
      </c>
      <c r="B223" s="4" t="s">
        <v>27</v>
      </c>
      <c r="C223" s="3" t="s">
        <v>5</v>
      </c>
      <c r="D223" s="3" t="s">
        <v>2</v>
      </c>
      <c r="E223" s="3" t="s">
        <v>13</v>
      </c>
      <c r="F223" s="3" t="s">
        <v>395</v>
      </c>
      <c r="G223" s="5">
        <v>43117</v>
      </c>
      <c r="H223" s="3" t="s">
        <v>55</v>
      </c>
      <c r="I223" s="3" t="s">
        <v>278</v>
      </c>
      <c r="J223" s="3" t="s">
        <v>16</v>
      </c>
      <c r="K223" s="8" t="s">
        <v>21</v>
      </c>
      <c r="L223" s="3" t="s">
        <v>35</v>
      </c>
      <c r="M223" s="3">
        <v>21</v>
      </c>
      <c r="N223" s="7">
        <f t="shared" si="9"/>
        <v>513.42499999999995</v>
      </c>
      <c r="O223" s="9">
        <v>1.5</v>
      </c>
      <c r="P223" s="7">
        <f t="shared" si="10"/>
        <v>16.75</v>
      </c>
      <c r="Q223" s="4" t="s">
        <v>73</v>
      </c>
    </row>
    <row r="224" spans="1:23" ht="45" x14ac:dyDescent="0.25">
      <c r="A224" s="3">
        <v>160118</v>
      </c>
      <c r="B224" s="4" t="s">
        <v>27</v>
      </c>
      <c r="C224" s="3" t="s">
        <v>5</v>
      </c>
      <c r="D224" s="3" t="s">
        <v>2</v>
      </c>
      <c r="E224" s="3" t="s">
        <v>13</v>
      </c>
      <c r="F224" s="3" t="s">
        <v>395</v>
      </c>
      <c r="G224" s="5">
        <v>43117</v>
      </c>
      <c r="H224" s="3" t="s">
        <v>51</v>
      </c>
      <c r="I224" s="3" t="s">
        <v>282</v>
      </c>
      <c r="J224" s="3" t="s">
        <v>16</v>
      </c>
      <c r="K224" s="8" t="s">
        <v>21</v>
      </c>
      <c r="L224" s="3" t="s">
        <v>35</v>
      </c>
      <c r="M224" s="3">
        <v>21</v>
      </c>
      <c r="N224" s="7">
        <f t="shared" si="9"/>
        <v>513.42499999999995</v>
      </c>
      <c r="O224" s="9">
        <v>1.5</v>
      </c>
      <c r="P224" s="7">
        <f t="shared" si="10"/>
        <v>16.75</v>
      </c>
      <c r="Q224" s="4" t="s">
        <v>73</v>
      </c>
    </row>
    <row r="225" spans="1:23" ht="30" x14ac:dyDescent="0.25">
      <c r="A225" s="3">
        <v>162958</v>
      </c>
      <c r="B225" s="4" t="s">
        <v>27</v>
      </c>
      <c r="C225" s="3" t="s">
        <v>5</v>
      </c>
      <c r="D225" s="3" t="s">
        <v>2</v>
      </c>
      <c r="E225" s="3" t="s">
        <v>13</v>
      </c>
      <c r="F225" s="30" t="s">
        <v>376</v>
      </c>
      <c r="G225" s="5">
        <v>43124</v>
      </c>
      <c r="H225" s="3" t="s">
        <v>38</v>
      </c>
      <c r="I225" s="3" t="s">
        <v>38</v>
      </c>
      <c r="J225" s="3" t="s">
        <v>15</v>
      </c>
      <c r="K225" s="3" t="s">
        <v>19</v>
      </c>
      <c r="L225" s="3" t="s">
        <v>40</v>
      </c>
      <c r="M225" s="8">
        <v>84</v>
      </c>
      <c r="N225" s="7">
        <v>602.25</v>
      </c>
      <c r="O225" s="9">
        <v>1.5</v>
      </c>
      <c r="P225" s="7">
        <f>167.5/2</f>
        <v>83.75</v>
      </c>
      <c r="Q225" s="4" t="s">
        <v>39</v>
      </c>
    </row>
    <row r="226" spans="1:23" ht="30" x14ac:dyDescent="0.25">
      <c r="A226" s="3">
        <v>162958</v>
      </c>
      <c r="B226" s="4" t="s">
        <v>27</v>
      </c>
      <c r="C226" s="3" t="s">
        <v>5</v>
      </c>
      <c r="D226" s="3" t="s">
        <v>2</v>
      </c>
      <c r="E226" s="3" t="s">
        <v>13</v>
      </c>
      <c r="F226" s="30" t="s">
        <v>376</v>
      </c>
      <c r="G226" s="5">
        <v>43124</v>
      </c>
      <c r="H226" s="3" t="s">
        <v>38</v>
      </c>
      <c r="I226" s="3" t="s">
        <v>38</v>
      </c>
      <c r="J226" s="3" t="s">
        <v>15</v>
      </c>
      <c r="K226" s="3" t="s">
        <v>19</v>
      </c>
      <c r="L226" s="3" t="s">
        <v>40</v>
      </c>
      <c r="M226" s="3">
        <v>84</v>
      </c>
      <c r="N226" s="7">
        <v>602.25</v>
      </c>
      <c r="O226" s="9">
        <v>1.5</v>
      </c>
      <c r="P226" s="7">
        <f>167.5/2</f>
        <v>83.75</v>
      </c>
      <c r="Q226" s="4" t="s">
        <v>39</v>
      </c>
    </row>
    <row r="227" spans="1:23" ht="45" x14ac:dyDescent="0.25">
      <c r="A227" s="3">
        <v>161502</v>
      </c>
      <c r="B227" s="4" t="s">
        <v>27</v>
      </c>
      <c r="C227" s="3" t="s">
        <v>5</v>
      </c>
      <c r="D227" s="3" t="s">
        <v>2</v>
      </c>
      <c r="E227" s="3" t="s">
        <v>13</v>
      </c>
      <c r="F227" s="3" t="s">
        <v>396</v>
      </c>
      <c r="G227" s="5">
        <v>43146</v>
      </c>
      <c r="H227" s="3" t="s">
        <v>31</v>
      </c>
      <c r="I227" s="3" t="s">
        <v>275</v>
      </c>
      <c r="J227" s="3" t="s">
        <v>15</v>
      </c>
      <c r="K227" s="3" t="s">
        <v>21</v>
      </c>
      <c r="L227" s="3" t="s">
        <v>35</v>
      </c>
      <c r="M227" s="3">
        <v>0</v>
      </c>
      <c r="N227" s="7">
        <v>-9900</v>
      </c>
      <c r="O227" s="9">
        <v>0</v>
      </c>
      <c r="P227" s="7">
        <v>0</v>
      </c>
      <c r="Q227" s="4" t="s">
        <v>75</v>
      </c>
    </row>
    <row r="228" spans="1:23" ht="30" x14ac:dyDescent="0.25">
      <c r="A228" s="3">
        <v>161507</v>
      </c>
      <c r="B228" s="4" t="s">
        <v>27</v>
      </c>
      <c r="C228" s="3" t="s">
        <v>5</v>
      </c>
      <c r="D228" s="3" t="s">
        <v>2</v>
      </c>
      <c r="E228" s="3" t="s">
        <v>13</v>
      </c>
      <c r="F228" s="3" t="s">
        <v>405</v>
      </c>
      <c r="G228" s="5">
        <v>43146</v>
      </c>
      <c r="H228" s="3" t="s">
        <v>31</v>
      </c>
      <c r="I228" s="3" t="s">
        <v>275</v>
      </c>
      <c r="J228" s="3" t="s">
        <v>15</v>
      </c>
      <c r="K228" s="3" t="s">
        <v>19</v>
      </c>
      <c r="L228" s="3" t="s">
        <v>61</v>
      </c>
      <c r="M228" s="3">
        <v>0</v>
      </c>
      <c r="N228" s="7">
        <v>4287.25</v>
      </c>
      <c r="O228" s="9">
        <v>1.5</v>
      </c>
      <c r="P228" s="7">
        <v>167.5</v>
      </c>
      <c r="Q228" s="4" t="s">
        <v>88</v>
      </c>
    </row>
    <row r="229" spans="1:23" s="11" customFormat="1" ht="45" x14ac:dyDescent="0.25">
      <c r="A229" s="3">
        <v>162535</v>
      </c>
      <c r="B229" s="4" t="s">
        <v>27</v>
      </c>
      <c r="C229" s="3" t="s">
        <v>5</v>
      </c>
      <c r="D229" s="3" t="s">
        <v>2</v>
      </c>
      <c r="E229" s="3" t="s">
        <v>13</v>
      </c>
      <c r="F229" s="3" t="s">
        <v>441</v>
      </c>
      <c r="G229" s="5">
        <v>43146</v>
      </c>
      <c r="H229" s="3" t="s">
        <v>54</v>
      </c>
      <c r="I229" s="3" t="s">
        <v>275</v>
      </c>
      <c r="J229" s="3" t="s">
        <v>15</v>
      </c>
      <c r="K229" s="3" t="s">
        <v>19</v>
      </c>
      <c r="L229" s="3" t="s">
        <v>61</v>
      </c>
      <c r="M229" s="3">
        <v>0</v>
      </c>
      <c r="N229" s="7">
        <v>49165.02</v>
      </c>
      <c r="O229" s="9">
        <v>1.5</v>
      </c>
      <c r="P229" s="7">
        <v>167.5</v>
      </c>
      <c r="Q229" s="10" t="s">
        <v>132</v>
      </c>
      <c r="R229" s="3"/>
      <c r="S229" s="3"/>
      <c r="T229" s="3"/>
      <c r="U229" s="3"/>
      <c r="V229" s="3"/>
      <c r="W229" s="3"/>
    </row>
    <row r="230" spans="1:23" s="11" customFormat="1" ht="30" x14ac:dyDescent="0.25">
      <c r="A230" s="3">
        <v>163410</v>
      </c>
      <c r="B230" s="4" t="s">
        <v>27</v>
      </c>
      <c r="C230" s="3" t="s">
        <v>5</v>
      </c>
      <c r="D230" s="3" t="s">
        <v>2</v>
      </c>
      <c r="E230" s="3" t="s">
        <v>13</v>
      </c>
      <c r="F230" s="3" t="s">
        <v>655</v>
      </c>
      <c r="G230" s="5">
        <v>43167</v>
      </c>
      <c r="H230" s="3" t="s">
        <v>98</v>
      </c>
      <c r="I230" s="3" t="s">
        <v>56</v>
      </c>
      <c r="J230" s="3" t="s">
        <v>16</v>
      </c>
      <c r="K230" s="3" t="s">
        <v>21</v>
      </c>
      <c r="L230" s="3" t="s">
        <v>35</v>
      </c>
      <c r="M230" s="3">
        <v>0</v>
      </c>
      <c r="N230" s="7">
        <v>27798.89</v>
      </c>
      <c r="O230" s="9">
        <v>3</v>
      </c>
      <c r="P230" s="7">
        <f>200+50+67.5</f>
        <v>317.5</v>
      </c>
      <c r="Q230" s="10" t="s">
        <v>656</v>
      </c>
      <c r="R230" s="3"/>
      <c r="S230" s="3"/>
      <c r="T230" s="3"/>
      <c r="U230" s="3"/>
      <c r="V230" s="3"/>
      <c r="W230" s="3"/>
    </row>
    <row r="231" spans="1:23" ht="60" x14ac:dyDescent="0.25">
      <c r="A231" s="3">
        <v>163984</v>
      </c>
      <c r="B231" s="4" t="s">
        <v>27</v>
      </c>
      <c r="C231" s="3" t="s">
        <v>5</v>
      </c>
      <c r="D231" s="3" t="s">
        <v>2</v>
      </c>
      <c r="E231" s="3" t="s">
        <v>13</v>
      </c>
      <c r="F231" s="3" t="s">
        <v>397</v>
      </c>
      <c r="G231" s="5">
        <v>43167</v>
      </c>
      <c r="H231" s="3" t="s">
        <v>77</v>
      </c>
      <c r="I231" s="3" t="s">
        <v>50</v>
      </c>
      <c r="J231" s="3" t="s">
        <v>16</v>
      </c>
      <c r="K231" s="3" t="s">
        <v>41</v>
      </c>
      <c r="L231" s="3" t="s">
        <v>35</v>
      </c>
      <c r="M231" s="3">
        <v>0</v>
      </c>
      <c r="N231" s="7">
        <f>24829.75/4</f>
        <v>6207.4375</v>
      </c>
      <c r="O231" s="9">
        <v>1.5</v>
      </c>
      <c r="P231" s="7">
        <f>167.5/5</f>
        <v>33.5</v>
      </c>
      <c r="Q231" s="4" t="s">
        <v>78</v>
      </c>
    </row>
    <row r="232" spans="1:23" ht="60" x14ac:dyDescent="0.25">
      <c r="A232" s="3">
        <v>162466</v>
      </c>
      <c r="B232" s="4" t="s">
        <v>27</v>
      </c>
      <c r="C232" s="3" t="s">
        <v>5</v>
      </c>
      <c r="D232" s="3" t="s">
        <v>2</v>
      </c>
      <c r="E232" s="3" t="s">
        <v>13</v>
      </c>
      <c r="F232" s="3" t="s">
        <v>397</v>
      </c>
      <c r="G232" s="5">
        <v>43167</v>
      </c>
      <c r="H232" s="3" t="s">
        <v>66</v>
      </c>
      <c r="I232" s="3" t="s">
        <v>50</v>
      </c>
      <c r="J232" s="3" t="s">
        <v>16</v>
      </c>
      <c r="K232" s="3" t="s">
        <v>41</v>
      </c>
      <c r="L232" s="3" t="s">
        <v>35</v>
      </c>
      <c r="M232" s="3">
        <v>0</v>
      </c>
      <c r="N232" s="7">
        <f>24829.75/4</f>
        <v>6207.4375</v>
      </c>
      <c r="O232" s="9">
        <v>1.5</v>
      </c>
      <c r="P232" s="7">
        <f t="shared" ref="P232:P235" si="11">167.5/5</f>
        <v>33.5</v>
      </c>
      <c r="Q232" s="4" t="s">
        <v>78</v>
      </c>
    </row>
    <row r="233" spans="1:23" ht="60" x14ac:dyDescent="0.25">
      <c r="A233" s="3">
        <v>137757</v>
      </c>
      <c r="B233" s="4" t="s">
        <v>27</v>
      </c>
      <c r="C233" s="3" t="s">
        <v>5</v>
      </c>
      <c r="D233" s="3" t="s">
        <v>2</v>
      </c>
      <c r="E233" s="3" t="s">
        <v>13</v>
      </c>
      <c r="F233" s="3" t="s">
        <v>397</v>
      </c>
      <c r="G233" s="5">
        <v>43144</v>
      </c>
      <c r="H233" s="3" t="s">
        <v>292</v>
      </c>
      <c r="I233" s="3" t="s">
        <v>277</v>
      </c>
      <c r="J233" s="3" t="s">
        <v>15</v>
      </c>
      <c r="K233" s="3" t="s">
        <v>19</v>
      </c>
      <c r="L233" s="3" t="s">
        <v>37</v>
      </c>
      <c r="M233" s="3">
        <v>0</v>
      </c>
      <c r="N233" s="7">
        <v>5818.99</v>
      </c>
      <c r="O233" s="9">
        <v>1.5</v>
      </c>
      <c r="P233" s="7">
        <f t="shared" si="11"/>
        <v>33.5</v>
      </c>
      <c r="Q233" s="4" t="s">
        <v>79</v>
      </c>
    </row>
    <row r="234" spans="1:23" ht="60" x14ac:dyDescent="0.25">
      <c r="A234" s="3">
        <v>160947</v>
      </c>
      <c r="B234" s="4" t="s">
        <v>27</v>
      </c>
      <c r="C234" s="3" t="s">
        <v>5</v>
      </c>
      <c r="D234" s="3" t="s">
        <v>2</v>
      </c>
      <c r="E234" s="3" t="s">
        <v>13</v>
      </c>
      <c r="F234" s="3" t="s">
        <v>397</v>
      </c>
      <c r="G234" s="5">
        <v>43167</v>
      </c>
      <c r="H234" s="3" t="s">
        <v>76</v>
      </c>
      <c r="I234" s="3" t="s">
        <v>47</v>
      </c>
      <c r="J234" s="3" t="s">
        <v>16</v>
      </c>
      <c r="K234" s="3" t="s">
        <v>41</v>
      </c>
      <c r="L234" s="3" t="s">
        <v>35</v>
      </c>
      <c r="M234" s="3">
        <v>0</v>
      </c>
      <c r="N234" s="7">
        <f>24829.75/4</f>
        <v>6207.4375</v>
      </c>
      <c r="O234" s="9">
        <v>1.5</v>
      </c>
      <c r="P234" s="7">
        <f t="shared" si="11"/>
        <v>33.5</v>
      </c>
      <c r="Q234" s="4" t="s">
        <v>78</v>
      </c>
    </row>
    <row r="235" spans="1:23" ht="60" x14ac:dyDescent="0.25">
      <c r="A235" s="3">
        <v>160118</v>
      </c>
      <c r="B235" s="4" t="s">
        <v>27</v>
      </c>
      <c r="C235" s="3" t="s">
        <v>5</v>
      </c>
      <c r="D235" s="3" t="s">
        <v>2</v>
      </c>
      <c r="E235" s="3" t="s">
        <v>13</v>
      </c>
      <c r="F235" s="3" t="s">
        <v>397</v>
      </c>
      <c r="G235" s="5">
        <v>43167</v>
      </c>
      <c r="H235" s="3" t="s">
        <v>51</v>
      </c>
      <c r="I235" s="3" t="s">
        <v>282</v>
      </c>
      <c r="J235" s="3" t="s">
        <v>16</v>
      </c>
      <c r="K235" s="3" t="s">
        <v>41</v>
      </c>
      <c r="L235" s="3" t="s">
        <v>35</v>
      </c>
      <c r="M235" s="3">
        <v>0</v>
      </c>
      <c r="N235" s="7">
        <f>24829.75/4</f>
        <v>6207.4375</v>
      </c>
      <c r="O235" s="9">
        <v>1.5</v>
      </c>
      <c r="P235" s="7">
        <f t="shared" si="11"/>
        <v>33.5</v>
      </c>
      <c r="Q235" s="4" t="s">
        <v>78</v>
      </c>
    </row>
    <row r="236" spans="1:23" ht="30" x14ac:dyDescent="0.25">
      <c r="A236" s="3">
        <v>161699</v>
      </c>
      <c r="B236" s="4" t="s">
        <v>27</v>
      </c>
      <c r="C236" s="3" t="s">
        <v>5</v>
      </c>
      <c r="D236" s="3" t="s">
        <v>2</v>
      </c>
      <c r="E236" s="3" t="s">
        <v>13</v>
      </c>
      <c r="F236" s="30" t="s">
        <v>398</v>
      </c>
      <c r="G236" s="5">
        <v>43139</v>
      </c>
      <c r="H236" s="3" t="s">
        <v>48</v>
      </c>
      <c r="I236" s="3" t="s">
        <v>48</v>
      </c>
      <c r="J236" s="3" t="s">
        <v>15</v>
      </c>
      <c r="K236" s="3" t="s">
        <v>19</v>
      </c>
      <c r="L236" s="3" t="s">
        <v>40</v>
      </c>
      <c r="M236" s="3">
        <v>84</v>
      </c>
      <c r="N236" s="7">
        <v>602.25</v>
      </c>
      <c r="O236" s="9" t="s">
        <v>642</v>
      </c>
      <c r="P236" s="9" t="s">
        <v>642</v>
      </c>
      <c r="Q236" s="4" t="s">
        <v>80</v>
      </c>
    </row>
    <row r="237" spans="1:23" ht="45" x14ac:dyDescent="0.25">
      <c r="A237" s="3">
        <v>162466</v>
      </c>
      <c r="B237" s="4" t="s">
        <v>27</v>
      </c>
      <c r="C237" s="3" t="s">
        <v>5</v>
      </c>
      <c r="D237" s="3" t="s">
        <v>2</v>
      </c>
      <c r="E237" s="3" t="s">
        <v>13</v>
      </c>
      <c r="F237" s="30" t="s">
        <v>415</v>
      </c>
      <c r="G237" s="5">
        <v>43144</v>
      </c>
      <c r="H237" s="3" t="s">
        <v>66</v>
      </c>
      <c r="I237" s="3" t="s">
        <v>50</v>
      </c>
      <c r="J237" s="3" t="s">
        <v>16</v>
      </c>
      <c r="K237" s="3" t="s">
        <v>19</v>
      </c>
      <c r="L237" s="3" t="s">
        <v>40</v>
      </c>
      <c r="M237" s="3">
        <v>0</v>
      </c>
      <c r="N237" s="7">
        <f t="shared" ref="N237:N242" si="12">14044.25/6</f>
        <v>2340.7083333333335</v>
      </c>
      <c r="O237" s="9">
        <v>1.5</v>
      </c>
      <c r="P237" s="29">
        <f t="shared" ref="P237:P242" si="13">(67.5+50+50)/6</f>
        <v>27.916666666666668</v>
      </c>
      <c r="Q237" s="4" t="s">
        <v>99</v>
      </c>
    </row>
    <row r="238" spans="1:23" ht="45" x14ac:dyDescent="0.25">
      <c r="A238" s="3">
        <v>161699</v>
      </c>
      <c r="B238" s="4" t="s">
        <v>27</v>
      </c>
      <c r="C238" s="3" t="s">
        <v>5</v>
      </c>
      <c r="D238" s="3" t="s">
        <v>2</v>
      </c>
      <c r="E238" s="3" t="s">
        <v>13</v>
      </c>
      <c r="F238" s="30" t="s">
        <v>415</v>
      </c>
      <c r="G238" s="5">
        <v>43144</v>
      </c>
      <c r="H238" s="3" t="s">
        <v>48</v>
      </c>
      <c r="I238" s="3" t="s">
        <v>48</v>
      </c>
      <c r="J238" s="3" t="s">
        <v>16</v>
      </c>
      <c r="K238" s="3" t="s">
        <v>19</v>
      </c>
      <c r="L238" s="3" t="s">
        <v>40</v>
      </c>
      <c r="M238" s="3">
        <v>0</v>
      </c>
      <c r="N238" s="7">
        <f t="shared" si="12"/>
        <v>2340.7083333333335</v>
      </c>
      <c r="O238" s="9">
        <v>1.5</v>
      </c>
      <c r="P238" s="29">
        <f t="shared" si="13"/>
        <v>27.916666666666668</v>
      </c>
      <c r="Q238" s="4" t="s">
        <v>99</v>
      </c>
    </row>
    <row r="239" spans="1:23" ht="45" x14ac:dyDescent="0.25">
      <c r="A239" s="3">
        <v>160947</v>
      </c>
      <c r="B239" s="4" t="s">
        <v>27</v>
      </c>
      <c r="C239" s="3" t="s">
        <v>5</v>
      </c>
      <c r="D239" s="3" t="s">
        <v>2</v>
      </c>
      <c r="E239" s="3" t="s">
        <v>13</v>
      </c>
      <c r="F239" s="30" t="s">
        <v>415</v>
      </c>
      <c r="G239" s="5">
        <v>43144</v>
      </c>
      <c r="H239" s="3" t="s">
        <v>47</v>
      </c>
      <c r="I239" s="3" t="s">
        <v>47</v>
      </c>
      <c r="J239" s="3" t="s">
        <v>16</v>
      </c>
      <c r="K239" s="3" t="s">
        <v>19</v>
      </c>
      <c r="L239" s="3" t="s">
        <v>40</v>
      </c>
      <c r="M239" s="3">
        <v>0</v>
      </c>
      <c r="N239" s="7">
        <f t="shared" si="12"/>
        <v>2340.7083333333335</v>
      </c>
      <c r="O239" s="9">
        <v>1.5</v>
      </c>
      <c r="P239" s="29">
        <f t="shared" si="13"/>
        <v>27.916666666666668</v>
      </c>
      <c r="Q239" s="4" t="s">
        <v>99</v>
      </c>
    </row>
    <row r="240" spans="1:23" ht="45" x14ac:dyDescent="0.25">
      <c r="A240" s="3">
        <v>157759</v>
      </c>
      <c r="B240" s="4" t="s">
        <v>27</v>
      </c>
      <c r="C240" s="3" t="s">
        <v>5</v>
      </c>
      <c r="D240" s="3" t="s">
        <v>2</v>
      </c>
      <c r="E240" s="3" t="s">
        <v>13</v>
      </c>
      <c r="F240" s="30" t="s">
        <v>415</v>
      </c>
      <c r="G240" s="5">
        <v>43144</v>
      </c>
      <c r="H240" s="3" t="s">
        <v>47</v>
      </c>
      <c r="I240" s="3" t="s">
        <v>47</v>
      </c>
      <c r="J240" s="3" t="s">
        <v>16</v>
      </c>
      <c r="K240" s="3" t="s">
        <v>19</v>
      </c>
      <c r="L240" s="3" t="s">
        <v>40</v>
      </c>
      <c r="M240" s="3">
        <v>0</v>
      </c>
      <c r="N240" s="7">
        <f t="shared" si="12"/>
        <v>2340.7083333333335</v>
      </c>
      <c r="O240" s="9">
        <v>1.5</v>
      </c>
      <c r="P240" s="29">
        <f t="shared" si="13"/>
        <v>27.916666666666668</v>
      </c>
      <c r="Q240" s="4" t="s">
        <v>99</v>
      </c>
    </row>
    <row r="241" spans="1:23" ht="45" x14ac:dyDescent="0.25">
      <c r="A241" s="3">
        <v>163410</v>
      </c>
      <c r="B241" s="4" t="s">
        <v>27</v>
      </c>
      <c r="C241" s="3" t="s">
        <v>5</v>
      </c>
      <c r="D241" s="3" t="s">
        <v>2</v>
      </c>
      <c r="E241" s="3" t="s">
        <v>13</v>
      </c>
      <c r="F241" s="30" t="s">
        <v>415</v>
      </c>
      <c r="G241" s="5">
        <v>43144</v>
      </c>
      <c r="H241" s="3" t="s">
        <v>98</v>
      </c>
      <c r="I241" s="3" t="s">
        <v>56</v>
      </c>
      <c r="J241" s="3" t="s">
        <v>16</v>
      </c>
      <c r="K241" s="3" t="s">
        <v>19</v>
      </c>
      <c r="L241" s="3" t="s">
        <v>40</v>
      </c>
      <c r="M241" s="3">
        <v>0</v>
      </c>
      <c r="N241" s="7">
        <f t="shared" si="12"/>
        <v>2340.7083333333335</v>
      </c>
      <c r="O241" s="9">
        <v>1.5</v>
      </c>
      <c r="P241" s="29">
        <f t="shared" si="13"/>
        <v>27.916666666666668</v>
      </c>
      <c r="Q241" s="4" t="s">
        <v>99</v>
      </c>
    </row>
    <row r="242" spans="1:23" ht="45" x14ac:dyDescent="0.25">
      <c r="A242" s="3">
        <v>160118</v>
      </c>
      <c r="B242" s="4" t="s">
        <v>27</v>
      </c>
      <c r="C242" s="3" t="s">
        <v>5</v>
      </c>
      <c r="D242" s="3" t="s">
        <v>2</v>
      </c>
      <c r="E242" s="3" t="s">
        <v>13</v>
      </c>
      <c r="F242" s="30" t="s">
        <v>415</v>
      </c>
      <c r="G242" s="5">
        <v>43144</v>
      </c>
      <c r="H242" s="3" t="s">
        <v>51</v>
      </c>
      <c r="I242" s="3" t="s">
        <v>282</v>
      </c>
      <c r="J242" s="3" t="s">
        <v>16</v>
      </c>
      <c r="K242" s="3" t="s">
        <v>19</v>
      </c>
      <c r="L242" s="3" t="s">
        <v>40</v>
      </c>
      <c r="M242" s="3">
        <v>0</v>
      </c>
      <c r="N242" s="7">
        <f t="shared" si="12"/>
        <v>2340.7083333333335</v>
      </c>
      <c r="O242" s="9">
        <v>1.5</v>
      </c>
      <c r="P242" s="29">
        <f t="shared" si="13"/>
        <v>27.916666666666668</v>
      </c>
      <c r="Q242" s="4" t="s">
        <v>99</v>
      </c>
    </row>
    <row r="243" spans="1:23" ht="45" x14ac:dyDescent="0.25">
      <c r="A243" s="3">
        <v>156913</v>
      </c>
      <c r="B243" s="4" t="s">
        <v>27</v>
      </c>
      <c r="C243" s="3" t="s">
        <v>5</v>
      </c>
      <c r="D243" s="3" t="s">
        <v>2</v>
      </c>
      <c r="E243" s="3" t="s">
        <v>13</v>
      </c>
      <c r="F243" s="3" t="s">
        <v>375</v>
      </c>
      <c r="G243" s="5">
        <v>43196</v>
      </c>
      <c r="H243" s="3" t="s">
        <v>46</v>
      </c>
      <c r="I243" s="3" t="s">
        <v>50</v>
      </c>
      <c r="J243" s="3" t="s">
        <v>15</v>
      </c>
      <c r="K243" s="3" t="s">
        <v>19</v>
      </c>
      <c r="L243" s="3" t="s">
        <v>37</v>
      </c>
      <c r="M243" s="3">
        <v>0</v>
      </c>
      <c r="N243" s="7">
        <v>7688.01</v>
      </c>
      <c r="O243" s="37">
        <v>1.5</v>
      </c>
      <c r="P243" s="29">
        <f>67.5+50+50</f>
        <v>167.5</v>
      </c>
      <c r="Q243" s="4" t="s">
        <v>113</v>
      </c>
    </row>
    <row r="244" spans="1:23" s="14" customFormat="1" ht="30" x14ac:dyDescent="0.25">
      <c r="A244" s="14">
        <v>137757</v>
      </c>
      <c r="B244" s="27" t="s">
        <v>27</v>
      </c>
      <c r="C244" s="14" t="s">
        <v>5</v>
      </c>
      <c r="D244" s="14" t="s">
        <v>2</v>
      </c>
      <c r="E244" s="14" t="s">
        <v>13</v>
      </c>
      <c r="F244" s="14" t="s">
        <v>375</v>
      </c>
      <c r="G244" s="28">
        <v>43144</v>
      </c>
      <c r="H244" s="14" t="s">
        <v>292</v>
      </c>
      <c r="I244" s="14" t="s">
        <v>277</v>
      </c>
      <c r="J244" s="14" t="s">
        <v>15</v>
      </c>
      <c r="K244" s="14" t="s">
        <v>19</v>
      </c>
      <c r="L244" s="14" t="s">
        <v>37</v>
      </c>
      <c r="M244" s="14">
        <v>0</v>
      </c>
      <c r="N244" s="29">
        <v>2452.3200000000002</v>
      </c>
      <c r="O244" s="37">
        <v>1.5</v>
      </c>
      <c r="P244" s="29">
        <f>67.5+50+50</f>
        <v>167.5</v>
      </c>
      <c r="Q244" s="27" t="s">
        <v>36</v>
      </c>
    </row>
    <row r="245" spans="1:23" s="14" customFormat="1" ht="30" x14ac:dyDescent="0.25">
      <c r="A245" s="38">
        <v>163984</v>
      </c>
      <c r="B245" s="27" t="s">
        <v>27</v>
      </c>
      <c r="C245" s="14" t="s">
        <v>5</v>
      </c>
      <c r="D245" s="14" t="s">
        <v>2</v>
      </c>
      <c r="E245" s="14" t="s">
        <v>13</v>
      </c>
      <c r="F245" s="14" t="s">
        <v>645</v>
      </c>
      <c r="G245" s="28">
        <v>43222</v>
      </c>
      <c r="H245" s="3" t="s">
        <v>77</v>
      </c>
      <c r="I245" s="3" t="s">
        <v>50</v>
      </c>
      <c r="J245" s="14" t="s">
        <v>15</v>
      </c>
      <c r="K245" s="14" t="s">
        <v>21</v>
      </c>
      <c r="L245" s="14" t="s">
        <v>35</v>
      </c>
      <c r="M245" s="14">
        <v>0</v>
      </c>
      <c r="N245" s="29">
        <v>10718.62</v>
      </c>
      <c r="O245" s="37">
        <v>2.5</v>
      </c>
      <c r="P245" s="29">
        <f>67.5+200</f>
        <v>267.5</v>
      </c>
      <c r="Q245" s="27" t="s">
        <v>647</v>
      </c>
    </row>
    <row r="246" spans="1:23" ht="45" x14ac:dyDescent="0.25">
      <c r="A246" s="3" t="s">
        <v>41</v>
      </c>
      <c r="B246" s="4" t="s">
        <v>27</v>
      </c>
      <c r="C246" s="3" t="s">
        <v>5</v>
      </c>
      <c r="D246" s="3" t="s">
        <v>2</v>
      </c>
      <c r="E246" s="3" t="s">
        <v>13</v>
      </c>
      <c r="F246" s="3" t="s">
        <v>416</v>
      </c>
      <c r="G246" s="5">
        <v>43160</v>
      </c>
      <c r="H246" s="3" t="s">
        <v>35</v>
      </c>
      <c r="I246" s="3" t="s">
        <v>35</v>
      </c>
      <c r="J246" s="3" t="s">
        <v>15</v>
      </c>
      <c r="K246" s="3" t="s">
        <v>41</v>
      </c>
      <c r="L246" s="3" t="s">
        <v>35</v>
      </c>
      <c r="M246" s="3">
        <v>0</v>
      </c>
      <c r="N246" s="7">
        <v>3649.25</v>
      </c>
      <c r="O246" s="9">
        <v>1.5</v>
      </c>
      <c r="P246" s="7">
        <v>167.5</v>
      </c>
      <c r="Q246" s="10" t="s">
        <v>100</v>
      </c>
    </row>
    <row r="247" spans="1:23" ht="45" x14ac:dyDescent="0.25">
      <c r="A247" s="3">
        <v>163984</v>
      </c>
      <c r="B247" s="4" t="s">
        <v>27</v>
      </c>
      <c r="C247" s="3" t="s">
        <v>5</v>
      </c>
      <c r="D247" s="3" t="s">
        <v>2</v>
      </c>
      <c r="E247" s="3" t="s">
        <v>13</v>
      </c>
      <c r="F247" s="3" t="s">
        <v>417</v>
      </c>
      <c r="G247" s="5">
        <v>43160</v>
      </c>
      <c r="H247" s="3" t="s">
        <v>77</v>
      </c>
      <c r="I247" s="3" t="s">
        <v>50</v>
      </c>
      <c r="J247" s="3" t="s">
        <v>15</v>
      </c>
      <c r="K247" s="3" t="s">
        <v>19</v>
      </c>
      <c r="L247" s="3" t="s">
        <v>37</v>
      </c>
      <c r="M247" s="3">
        <v>0</v>
      </c>
      <c r="N247" s="7">
        <v>11007.55</v>
      </c>
      <c r="O247" s="9">
        <v>1.5</v>
      </c>
      <c r="P247" s="7">
        <v>167.5</v>
      </c>
      <c r="Q247" s="4" t="s">
        <v>101</v>
      </c>
    </row>
    <row r="248" spans="1:23" ht="30" x14ac:dyDescent="0.25">
      <c r="A248" s="3">
        <v>162353</v>
      </c>
      <c r="B248" s="4" t="s">
        <v>27</v>
      </c>
      <c r="C248" s="3" t="s">
        <v>5</v>
      </c>
      <c r="D248" s="3" t="s">
        <v>2</v>
      </c>
      <c r="E248" s="3" t="s">
        <v>13</v>
      </c>
      <c r="F248" s="30" t="s">
        <v>418</v>
      </c>
      <c r="G248" s="5">
        <v>43181</v>
      </c>
      <c r="H248" s="3" t="s">
        <v>52</v>
      </c>
      <c r="I248" s="3" t="s">
        <v>52</v>
      </c>
      <c r="J248" s="3" t="s">
        <v>15</v>
      </c>
      <c r="K248" s="3" t="s">
        <v>19</v>
      </c>
      <c r="L248" s="3" t="s">
        <v>40</v>
      </c>
      <c r="M248" s="3" t="s">
        <v>642</v>
      </c>
      <c r="N248" s="7">
        <f>168916/14</f>
        <v>12065.428571428571</v>
      </c>
      <c r="O248" s="9">
        <v>24</v>
      </c>
      <c r="P248" s="7">
        <f>(1080+1600)/14</f>
        <v>191.42857142857142</v>
      </c>
      <c r="Q248" s="4" t="s">
        <v>107</v>
      </c>
    </row>
    <row r="249" spans="1:23" ht="30" x14ac:dyDescent="0.25">
      <c r="A249" s="3">
        <v>160492</v>
      </c>
      <c r="B249" s="4" t="s">
        <v>27</v>
      </c>
      <c r="C249" s="3" t="s">
        <v>5</v>
      </c>
      <c r="D249" s="3" t="s">
        <v>2</v>
      </c>
      <c r="E249" s="3" t="s">
        <v>13</v>
      </c>
      <c r="F249" s="30" t="s">
        <v>418</v>
      </c>
      <c r="G249" s="5">
        <v>43181</v>
      </c>
      <c r="H249" s="3" t="s">
        <v>46</v>
      </c>
      <c r="I249" s="3" t="s">
        <v>50</v>
      </c>
      <c r="J249" s="3" t="s">
        <v>15</v>
      </c>
      <c r="K249" s="3" t="s">
        <v>19</v>
      </c>
      <c r="L249" s="3" t="s">
        <v>40</v>
      </c>
      <c r="M249" s="3" t="s">
        <v>642</v>
      </c>
      <c r="N249" s="7">
        <f t="shared" ref="N249:N261" si="14">168916/14</f>
        <v>12065.428571428571</v>
      </c>
      <c r="O249" s="9">
        <v>24</v>
      </c>
      <c r="P249" s="7">
        <f t="shared" ref="P249:P261" si="15">(1080+1600)/14</f>
        <v>191.42857142857142</v>
      </c>
      <c r="Q249" s="4" t="s">
        <v>105</v>
      </c>
    </row>
    <row r="250" spans="1:23" s="11" customFormat="1" ht="30" x14ac:dyDescent="0.25">
      <c r="A250" s="3">
        <v>162466</v>
      </c>
      <c r="B250" s="4" t="s">
        <v>27</v>
      </c>
      <c r="C250" s="3" t="s">
        <v>5</v>
      </c>
      <c r="D250" s="3" t="s">
        <v>2</v>
      </c>
      <c r="E250" s="3" t="s">
        <v>13</v>
      </c>
      <c r="F250" s="30" t="s">
        <v>418</v>
      </c>
      <c r="G250" s="5">
        <v>43181</v>
      </c>
      <c r="H250" s="3" t="s">
        <v>66</v>
      </c>
      <c r="I250" s="3" t="s">
        <v>50</v>
      </c>
      <c r="J250" s="3" t="s">
        <v>15</v>
      </c>
      <c r="K250" s="3" t="s">
        <v>19</v>
      </c>
      <c r="L250" s="3" t="s">
        <v>40</v>
      </c>
      <c r="M250" s="3" t="s">
        <v>642</v>
      </c>
      <c r="N250" s="7">
        <f t="shared" si="14"/>
        <v>12065.428571428571</v>
      </c>
      <c r="O250" s="9">
        <v>24</v>
      </c>
      <c r="P250" s="7">
        <f t="shared" si="15"/>
        <v>191.42857142857142</v>
      </c>
      <c r="Q250" s="4" t="s">
        <v>108</v>
      </c>
      <c r="R250" s="3"/>
      <c r="S250" s="3"/>
      <c r="T250" s="3"/>
      <c r="U250" s="3"/>
      <c r="V250" s="3"/>
      <c r="W250" s="3"/>
    </row>
    <row r="251" spans="1:23" s="11" customFormat="1" ht="30" x14ac:dyDescent="0.25">
      <c r="A251">
        <v>156486</v>
      </c>
      <c r="B251" s="4" t="s">
        <v>27</v>
      </c>
      <c r="C251" s="3" t="s">
        <v>5</v>
      </c>
      <c r="D251" s="3" t="s">
        <v>2</v>
      </c>
      <c r="E251" s="3" t="s">
        <v>13</v>
      </c>
      <c r="F251" s="30" t="s">
        <v>418</v>
      </c>
      <c r="G251" s="5">
        <v>43181</v>
      </c>
      <c r="H251" s="3" t="s">
        <v>50</v>
      </c>
      <c r="I251" s="3" t="s">
        <v>50</v>
      </c>
      <c r="J251" s="3" t="s">
        <v>15</v>
      </c>
      <c r="K251" s="3" t="s">
        <v>21</v>
      </c>
      <c r="L251" s="3" t="s">
        <v>35</v>
      </c>
      <c r="M251" s="3" t="s">
        <v>642</v>
      </c>
      <c r="N251" s="7">
        <f t="shared" si="14"/>
        <v>12065.428571428571</v>
      </c>
      <c r="O251" s="9">
        <v>24</v>
      </c>
      <c r="P251" s="7">
        <f t="shared" si="15"/>
        <v>191.42857142857142</v>
      </c>
      <c r="Q251" s="4" t="s">
        <v>648</v>
      </c>
      <c r="R251" s="3"/>
      <c r="S251" s="3"/>
      <c r="T251" s="3"/>
      <c r="U251" s="3"/>
      <c r="V251" s="3"/>
      <c r="W251" s="3"/>
    </row>
    <row r="252" spans="1:23" s="11" customFormat="1" ht="30" x14ac:dyDescent="0.25">
      <c r="A252">
        <v>157759</v>
      </c>
      <c r="B252" s="4" t="s">
        <v>27</v>
      </c>
      <c r="C252" s="3" t="s">
        <v>5</v>
      </c>
      <c r="D252" s="3" t="s">
        <v>2</v>
      </c>
      <c r="E252" s="3" t="s">
        <v>13</v>
      </c>
      <c r="F252" s="30" t="s">
        <v>418</v>
      </c>
      <c r="G252" s="5">
        <v>43181</v>
      </c>
      <c r="H252" s="3" t="s">
        <v>47</v>
      </c>
      <c r="I252" s="3" t="s">
        <v>47</v>
      </c>
      <c r="J252" s="3" t="s">
        <v>15</v>
      </c>
      <c r="K252" s="3" t="s">
        <v>21</v>
      </c>
      <c r="L252" s="3" t="s">
        <v>35</v>
      </c>
      <c r="M252" s="3" t="s">
        <v>642</v>
      </c>
      <c r="N252" s="7">
        <f t="shared" si="14"/>
        <v>12065.428571428571</v>
      </c>
      <c r="O252" s="9">
        <v>24</v>
      </c>
      <c r="P252" s="7">
        <f t="shared" si="15"/>
        <v>191.42857142857142</v>
      </c>
      <c r="Q252" s="4" t="s">
        <v>649</v>
      </c>
      <c r="R252" s="3"/>
      <c r="S252" s="3"/>
      <c r="T252" s="3"/>
      <c r="U252" s="3"/>
      <c r="V252" s="3"/>
      <c r="W252" s="3"/>
    </row>
    <row r="253" spans="1:23" s="11" customFormat="1" ht="30" x14ac:dyDescent="0.25">
      <c r="A253">
        <v>161782</v>
      </c>
      <c r="B253" s="4" t="s">
        <v>27</v>
      </c>
      <c r="C253" s="3" t="s">
        <v>5</v>
      </c>
      <c r="D253" s="3" t="s">
        <v>2</v>
      </c>
      <c r="E253" s="3" t="s">
        <v>13</v>
      </c>
      <c r="F253" s="30" t="s">
        <v>418</v>
      </c>
      <c r="G253" s="5">
        <v>43181</v>
      </c>
      <c r="H253" s="3" t="s">
        <v>330</v>
      </c>
      <c r="I253" s="3"/>
      <c r="J253" s="3" t="s">
        <v>15</v>
      </c>
      <c r="K253" s="3" t="s">
        <v>21</v>
      </c>
      <c r="L253" s="3" t="s">
        <v>35</v>
      </c>
      <c r="M253" s="3" t="s">
        <v>642</v>
      </c>
      <c r="N253" s="7">
        <f t="shared" si="14"/>
        <v>12065.428571428571</v>
      </c>
      <c r="O253" s="9">
        <v>24</v>
      </c>
      <c r="P253" s="7">
        <f t="shared" si="15"/>
        <v>191.42857142857142</v>
      </c>
      <c r="Q253" t="s">
        <v>650</v>
      </c>
      <c r="R253" s="3"/>
      <c r="S253" s="3"/>
      <c r="T253" s="3"/>
      <c r="U253" s="3"/>
      <c r="V253" s="3"/>
      <c r="W253" s="3"/>
    </row>
    <row r="254" spans="1:23" ht="30" x14ac:dyDescent="0.25">
      <c r="A254" s="3">
        <v>160947</v>
      </c>
      <c r="B254" s="4" t="s">
        <v>27</v>
      </c>
      <c r="C254" s="3" t="s">
        <v>5</v>
      </c>
      <c r="D254" s="3" t="s">
        <v>2</v>
      </c>
      <c r="E254" s="3" t="s">
        <v>13</v>
      </c>
      <c r="F254" s="30" t="s">
        <v>418</v>
      </c>
      <c r="G254" s="5">
        <v>43181</v>
      </c>
      <c r="H254" s="3" t="s">
        <v>47</v>
      </c>
      <c r="I254" s="3" t="s">
        <v>47</v>
      </c>
      <c r="J254" s="3" t="s">
        <v>15</v>
      </c>
      <c r="K254" s="3" t="s">
        <v>19</v>
      </c>
      <c r="L254" s="3" t="s">
        <v>40</v>
      </c>
      <c r="M254" s="3" t="s">
        <v>642</v>
      </c>
      <c r="N254" s="7">
        <f t="shared" si="14"/>
        <v>12065.428571428571</v>
      </c>
      <c r="O254" s="9">
        <v>24</v>
      </c>
      <c r="P254" s="7">
        <f t="shared" si="15"/>
        <v>191.42857142857142</v>
      </c>
      <c r="Q254" s="4" t="s">
        <v>106</v>
      </c>
    </row>
    <row r="255" spans="1:23" ht="30" x14ac:dyDescent="0.25">
      <c r="A255" s="3" t="s">
        <v>41</v>
      </c>
      <c r="B255" s="4" t="s">
        <v>27</v>
      </c>
      <c r="C255" s="3" t="s">
        <v>5</v>
      </c>
      <c r="D255" s="3" t="s">
        <v>2</v>
      </c>
      <c r="E255" s="3" t="s">
        <v>13</v>
      </c>
      <c r="F255" s="3" t="s">
        <v>418</v>
      </c>
      <c r="G255" s="5">
        <v>43181</v>
      </c>
      <c r="H255" s="3" t="s">
        <v>35</v>
      </c>
      <c r="I255" s="3" t="s">
        <v>35</v>
      </c>
      <c r="J255" s="3" t="s">
        <v>15</v>
      </c>
      <c r="K255" s="3" t="s">
        <v>72</v>
      </c>
      <c r="L255" s="3" t="s">
        <v>35</v>
      </c>
      <c r="M255" s="3">
        <f>7*30</f>
        <v>210</v>
      </c>
      <c r="N255" s="7">
        <f t="shared" si="14"/>
        <v>12065.428571428571</v>
      </c>
      <c r="O255" s="9">
        <v>24</v>
      </c>
      <c r="P255" s="7">
        <f t="shared" si="15"/>
        <v>191.42857142857142</v>
      </c>
      <c r="Q255" s="4" t="s">
        <v>102</v>
      </c>
    </row>
    <row r="256" spans="1:23" ht="30" x14ac:dyDescent="0.25">
      <c r="A256">
        <v>162430</v>
      </c>
      <c r="B256" s="4" t="s">
        <v>27</v>
      </c>
      <c r="C256" s="3" t="s">
        <v>5</v>
      </c>
      <c r="D256" s="3" t="s">
        <v>2</v>
      </c>
      <c r="E256" s="3" t="s">
        <v>13</v>
      </c>
      <c r="F256" s="3" t="s">
        <v>418</v>
      </c>
      <c r="G256" s="5">
        <v>43181</v>
      </c>
      <c r="H256" t="s">
        <v>53</v>
      </c>
      <c r="I256" s="3" t="s">
        <v>53</v>
      </c>
      <c r="J256" s="3" t="s">
        <v>15</v>
      </c>
      <c r="K256" s="3" t="s">
        <v>21</v>
      </c>
      <c r="L256" s="3" t="s">
        <v>35</v>
      </c>
      <c r="M256" s="3" t="s">
        <v>642</v>
      </c>
      <c r="N256" s="7">
        <f t="shared" si="14"/>
        <v>12065.428571428571</v>
      </c>
      <c r="O256" s="9">
        <v>24</v>
      </c>
      <c r="P256" s="7">
        <f t="shared" si="15"/>
        <v>191.42857142857142</v>
      </c>
      <c r="Q256" t="s">
        <v>651</v>
      </c>
    </row>
    <row r="257" spans="1:17" ht="30" x14ac:dyDescent="0.25">
      <c r="A257">
        <v>163410</v>
      </c>
      <c r="B257" s="4" t="s">
        <v>27</v>
      </c>
      <c r="C257" s="3" t="s">
        <v>5</v>
      </c>
      <c r="D257" s="3" t="s">
        <v>2</v>
      </c>
      <c r="E257" s="3" t="s">
        <v>13</v>
      </c>
      <c r="F257" s="3" t="s">
        <v>418</v>
      </c>
      <c r="G257" s="5">
        <v>43181</v>
      </c>
      <c r="H257" t="s">
        <v>98</v>
      </c>
      <c r="J257" s="3" t="s">
        <v>15</v>
      </c>
      <c r="K257" s="3" t="s">
        <v>41</v>
      </c>
      <c r="L257" s="3" t="s">
        <v>35</v>
      </c>
      <c r="M257" s="3" t="s">
        <v>642</v>
      </c>
      <c r="N257" s="7">
        <f t="shared" si="14"/>
        <v>12065.428571428571</v>
      </c>
      <c r="O257" s="9">
        <v>24</v>
      </c>
      <c r="P257" s="7">
        <f t="shared" si="15"/>
        <v>191.42857142857142</v>
      </c>
      <c r="Q257" t="s">
        <v>653</v>
      </c>
    </row>
    <row r="258" spans="1:17" ht="30" x14ac:dyDescent="0.25">
      <c r="A258" s="39">
        <v>163984</v>
      </c>
      <c r="B258" s="4" t="s">
        <v>27</v>
      </c>
      <c r="C258" s="3" t="s">
        <v>5</v>
      </c>
      <c r="D258" s="3" t="s">
        <v>2</v>
      </c>
      <c r="E258" s="3" t="s">
        <v>13</v>
      </c>
      <c r="F258" s="3" t="s">
        <v>418</v>
      </c>
      <c r="G258" s="5">
        <v>43181</v>
      </c>
      <c r="H258" t="s">
        <v>77</v>
      </c>
      <c r="J258" s="3" t="s">
        <v>15</v>
      </c>
      <c r="K258" s="3" t="s">
        <v>21</v>
      </c>
      <c r="L258" s="3" t="s">
        <v>35</v>
      </c>
      <c r="M258" s="3" t="s">
        <v>642</v>
      </c>
      <c r="N258" s="7">
        <f t="shared" si="14"/>
        <v>12065.428571428571</v>
      </c>
      <c r="O258" s="9">
        <v>24</v>
      </c>
      <c r="P258" s="7">
        <f t="shared" si="15"/>
        <v>191.42857142857142</v>
      </c>
      <c r="Q258" t="s">
        <v>654</v>
      </c>
    </row>
    <row r="259" spans="1:17" ht="30" x14ac:dyDescent="0.25">
      <c r="A259">
        <v>162968</v>
      </c>
      <c r="B259" s="4" t="s">
        <v>27</v>
      </c>
      <c r="C259" s="3" t="s">
        <v>5</v>
      </c>
      <c r="D259" s="3" t="s">
        <v>2</v>
      </c>
      <c r="E259" s="3" t="s">
        <v>13</v>
      </c>
      <c r="F259" s="3" t="s">
        <v>418</v>
      </c>
      <c r="G259" s="5">
        <v>43181</v>
      </c>
      <c r="H259" t="s">
        <v>56</v>
      </c>
      <c r="J259" s="3" t="s">
        <v>15</v>
      </c>
      <c r="K259" s="3" t="s">
        <v>41</v>
      </c>
      <c r="L259" s="3" t="s">
        <v>35</v>
      </c>
      <c r="M259" s="3" t="s">
        <v>642</v>
      </c>
      <c r="N259" s="7">
        <f t="shared" si="14"/>
        <v>12065.428571428571</v>
      </c>
      <c r="O259" s="9">
        <v>24</v>
      </c>
      <c r="P259" s="7">
        <f t="shared" si="15"/>
        <v>191.42857142857142</v>
      </c>
      <c r="Q259" t="s">
        <v>652</v>
      </c>
    </row>
    <row r="260" spans="1:17" ht="30" x14ac:dyDescent="0.25">
      <c r="A260" s="3">
        <v>162938</v>
      </c>
      <c r="B260" s="4" t="s">
        <v>27</v>
      </c>
      <c r="C260" s="3" t="s">
        <v>5</v>
      </c>
      <c r="D260" s="3" t="s">
        <v>2</v>
      </c>
      <c r="E260" s="3" t="s">
        <v>13</v>
      </c>
      <c r="F260" s="30" t="s">
        <v>418</v>
      </c>
      <c r="G260" s="5">
        <v>43181</v>
      </c>
      <c r="H260" s="3" t="s">
        <v>55</v>
      </c>
      <c r="I260" s="3" t="s">
        <v>278</v>
      </c>
      <c r="J260" s="3" t="s">
        <v>15</v>
      </c>
      <c r="K260" s="3" t="s">
        <v>19</v>
      </c>
      <c r="L260" s="3" t="s">
        <v>40</v>
      </c>
      <c r="M260" s="3" t="s">
        <v>642</v>
      </c>
      <c r="N260" s="7">
        <f t="shared" si="14"/>
        <v>12065.428571428571</v>
      </c>
      <c r="O260" s="9">
        <v>24</v>
      </c>
      <c r="P260" s="7">
        <f t="shared" si="15"/>
        <v>191.42857142857142</v>
      </c>
      <c r="Q260" s="4" t="s">
        <v>109</v>
      </c>
    </row>
    <row r="261" spans="1:17" ht="30" x14ac:dyDescent="0.25">
      <c r="A261" s="3">
        <v>160118</v>
      </c>
      <c r="B261" s="4" t="s">
        <v>27</v>
      </c>
      <c r="C261" s="3" t="s">
        <v>5</v>
      </c>
      <c r="D261" s="3" t="s">
        <v>2</v>
      </c>
      <c r="E261" s="3" t="s">
        <v>13</v>
      </c>
      <c r="F261" s="3" t="s">
        <v>418</v>
      </c>
      <c r="G261" s="5">
        <v>43181</v>
      </c>
      <c r="H261" s="3" t="s">
        <v>51</v>
      </c>
      <c r="I261" s="3" t="s">
        <v>282</v>
      </c>
      <c r="J261" s="3" t="s">
        <v>15</v>
      </c>
      <c r="K261" s="3" t="s">
        <v>19</v>
      </c>
      <c r="L261" s="3" t="s">
        <v>103</v>
      </c>
      <c r="M261" s="3" t="s">
        <v>642</v>
      </c>
      <c r="N261" s="7">
        <f t="shared" si="14"/>
        <v>12065.428571428571</v>
      </c>
      <c r="O261" s="9">
        <v>24</v>
      </c>
      <c r="P261" s="7">
        <f t="shared" si="15"/>
        <v>191.42857142857142</v>
      </c>
      <c r="Q261" s="4" t="s">
        <v>104</v>
      </c>
    </row>
    <row r="262" spans="1:17" ht="75" x14ac:dyDescent="0.25">
      <c r="A262" s="3">
        <v>161507</v>
      </c>
      <c r="B262" s="4" t="s">
        <v>27</v>
      </c>
      <c r="C262" s="3" t="s">
        <v>5</v>
      </c>
      <c r="D262" s="3" t="s">
        <v>2</v>
      </c>
      <c r="E262" s="3" t="s">
        <v>13</v>
      </c>
      <c r="F262" s="3" t="s">
        <v>399</v>
      </c>
      <c r="G262" s="5">
        <v>43180</v>
      </c>
      <c r="H262" s="3" t="s">
        <v>31</v>
      </c>
      <c r="I262" s="3" t="s">
        <v>275</v>
      </c>
      <c r="J262" s="3" t="s">
        <v>15</v>
      </c>
      <c r="K262" s="3" t="s">
        <v>19</v>
      </c>
      <c r="L262" s="3" t="s">
        <v>82</v>
      </c>
      <c r="M262" s="3">
        <v>0</v>
      </c>
      <c r="N262" s="7">
        <v>5286.65</v>
      </c>
      <c r="O262" s="9">
        <v>1.5</v>
      </c>
      <c r="P262" s="7">
        <v>167.5</v>
      </c>
      <c r="Q262" s="4" t="s">
        <v>81</v>
      </c>
    </row>
    <row r="263" spans="1:17" ht="30" x14ac:dyDescent="0.25">
      <c r="A263" s="3">
        <v>156486</v>
      </c>
      <c r="B263" s="4" t="s">
        <v>27</v>
      </c>
      <c r="C263" s="3" t="s">
        <v>5</v>
      </c>
      <c r="D263" s="3" t="s">
        <v>2</v>
      </c>
      <c r="E263" s="3" t="s">
        <v>13</v>
      </c>
      <c r="F263" s="3" t="s">
        <v>419</v>
      </c>
      <c r="G263" s="5">
        <v>43180</v>
      </c>
      <c r="H263" s="3" t="s">
        <v>50</v>
      </c>
      <c r="I263" s="3" t="s">
        <v>50</v>
      </c>
      <c r="J263" s="3" t="s">
        <v>15</v>
      </c>
      <c r="K263" s="3" t="s">
        <v>19</v>
      </c>
      <c r="L263" s="3" t="s">
        <v>82</v>
      </c>
      <c r="M263" s="3">
        <v>0</v>
      </c>
      <c r="N263" s="7">
        <v>1645.63</v>
      </c>
      <c r="O263" s="9">
        <v>1.5</v>
      </c>
      <c r="P263" s="7">
        <v>167.5</v>
      </c>
      <c r="Q263" s="4" t="s">
        <v>110</v>
      </c>
    </row>
    <row r="264" spans="1:17" ht="30" x14ac:dyDescent="0.25">
      <c r="A264" s="3">
        <v>161782</v>
      </c>
      <c r="B264" s="4" t="s">
        <v>27</v>
      </c>
      <c r="C264" s="3" t="s">
        <v>5</v>
      </c>
      <c r="D264" s="3" t="s">
        <v>2</v>
      </c>
      <c r="E264" s="3" t="s">
        <v>13</v>
      </c>
      <c r="F264" s="3" t="s">
        <v>420</v>
      </c>
      <c r="G264" s="5">
        <v>43180</v>
      </c>
      <c r="H264" s="3" t="s">
        <v>35</v>
      </c>
      <c r="I264" s="3" t="s">
        <v>35</v>
      </c>
      <c r="J264" s="3" t="s">
        <v>16</v>
      </c>
      <c r="K264" s="3" t="s">
        <v>21</v>
      </c>
      <c r="L264" s="3" t="s">
        <v>35</v>
      </c>
      <c r="M264" s="3" t="s">
        <v>642</v>
      </c>
      <c r="N264" s="7">
        <v>27684.44</v>
      </c>
      <c r="O264" s="9">
        <v>2.5</v>
      </c>
      <c r="P264" s="7">
        <v>267.5</v>
      </c>
      <c r="Q264" s="4" t="s">
        <v>111</v>
      </c>
    </row>
    <row r="265" spans="1:17" ht="45" x14ac:dyDescent="0.25">
      <c r="A265" s="3">
        <v>162430</v>
      </c>
      <c r="B265" s="4" t="s">
        <v>27</v>
      </c>
      <c r="C265" s="3" t="s">
        <v>5</v>
      </c>
      <c r="D265" s="3" t="s">
        <v>2</v>
      </c>
      <c r="E265" s="3" t="s">
        <v>13</v>
      </c>
      <c r="F265" s="3" t="s">
        <v>421</v>
      </c>
      <c r="G265" s="5">
        <v>43180</v>
      </c>
      <c r="H265" s="3" t="s">
        <v>53</v>
      </c>
      <c r="I265" s="3" t="s">
        <v>53</v>
      </c>
      <c r="J265" s="3" t="s">
        <v>16</v>
      </c>
      <c r="K265" s="8" t="s">
        <v>21</v>
      </c>
      <c r="L265" s="3" t="s">
        <v>35</v>
      </c>
      <c r="M265" s="3">
        <v>30</v>
      </c>
      <c r="N265" s="7">
        <v>38518</v>
      </c>
      <c r="O265" s="9">
        <v>2.5</v>
      </c>
      <c r="P265" s="7">
        <v>267.5</v>
      </c>
      <c r="Q265" s="4" t="s">
        <v>95</v>
      </c>
    </row>
    <row r="266" spans="1:17" ht="75" x14ac:dyDescent="0.25">
      <c r="A266" s="3" t="s">
        <v>41</v>
      </c>
      <c r="B266" s="4" t="s">
        <v>27</v>
      </c>
      <c r="C266" s="3" t="s">
        <v>5</v>
      </c>
      <c r="D266" s="3" t="s">
        <v>2</v>
      </c>
      <c r="E266" s="3" t="s">
        <v>13</v>
      </c>
      <c r="F266" s="3" t="s">
        <v>400</v>
      </c>
      <c r="G266" s="5">
        <v>43180</v>
      </c>
      <c r="H266" s="3" t="s">
        <v>35</v>
      </c>
      <c r="I266" s="3" t="s">
        <v>35</v>
      </c>
      <c r="J266" s="3" t="s">
        <v>15</v>
      </c>
      <c r="K266" s="3" t="s">
        <v>20</v>
      </c>
      <c r="L266" s="3" t="s">
        <v>35</v>
      </c>
      <c r="M266" s="3">
        <v>0</v>
      </c>
      <c r="N266" s="7">
        <v>0</v>
      </c>
      <c r="O266" s="9" t="s">
        <v>642</v>
      </c>
      <c r="P266" s="9" t="s">
        <v>642</v>
      </c>
      <c r="Q266" s="4" t="s">
        <v>83</v>
      </c>
    </row>
    <row r="267" spans="1:17" ht="30" x14ac:dyDescent="0.25">
      <c r="A267" s="3" t="s">
        <v>41</v>
      </c>
      <c r="B267" s="4" t="s">
        <v>27</v>
      </c>
      <c r="C267" s="3" t="s">
        <v>5</v>
      </c>
      <c r="D267" s="3" t="s">
        <v>2</v>
      </c>
      <c r="E267" s="3" t="s">
        <v>13</v>
      </c>
      <c r="F267" s="3" t="s">
        <v>422</v>
      </c>
      <c r="G267" s="5">
        <v>43215</v>
      </c>
      <c r="H267" s="3" t="s">
        <v>35</v>
      </c>
      <c r="I267" s="3" t="s">
        <v>35</v>
      </c>
      <c r="J267" s="3" t="s">
        <v>15</v>
      </c>
      <c r="K267" s="3" t="s">
        <v>20</v>
      </c>
      <c r="L267" s="3" t="s">
        <v>35</v>
      </c>
      <c r="M267" s="3">
        <v>0</v>
      </c>
      <c r="N267" s="7">
        <v>0</v>
      </c>
      <c r="O267" s="9" t="s">
        <v>642</v>
      </c>
      <c r="P267" s="9" t="s">
        <v>642</v>
      </c>
      <c r="Q267" s="4" t="s">
        <v>112</v>
      </c>
    </row>
    <row r="268" spans="1:17" ht="60" x14ac:dyDescent="0.25">
      <c r="A268" s="3">
        <v>163984</v>
      </c>
      <c r="B268" s="4" t="s">
        <v>27</v>
      </c>
      <c r="C268" s="3" t="s">
        <v>5</v>
      </c>
      <c r="D268" s="3" t="s">
        <v>2</v>
      </c>
      <c r="E268" s="3" t="s">
        <v>13</v>
      </c>
      <c r="F268" s="3" t="s">
        <v>423</v>
      </c>
      <c r="G268" s="5">
        <v>43208</v>
      </c>
      <c r="H268" s="3" t="s">
        <v>77</v>
      </c>
      <c r="I268" s="3" t="s">
        <v>50</v>
      </c>
      <c r="J268" s="3" t="s">
        <v>15</v>
      </c>
      <c r="K268" s="3" t="s">
        <v>19</v>
      </c>
      <c r="L268" s="3" t="s">
        <v>37</v>
      </c>
      <c r="M268" s="3">
        <v>0</v>
      </c>
      <c r="N268" s="7">
        <v>3572.25</v>
      </c>
      <c r="O268" s="9">
        <v>1.5</v>
      </c>
      <c r="P268" s="7">
        <v>167.5</v>
      </c>
      <c r="Q268" s="4" t="s">
        <v>114</v>
      </c>
    </row>
    <row r="269" spans="1:17" ht="30" x14ac:dyDescent="0.25">
      <c r="A269" s="3">
        <v>161502</v>
      </c>
      <c r="B269" s="4" t="s">
        <v>27</v>
      </c>
      <c r="C269" s="3" t="s">
        <v>5</v>
      </c>
      <c r="D269" s="3" t="s">
        <v>2</v>
      </c>
      <c r="E269" s="3" t="s">
        <v>13</v>
      </c>
      <c r="F269" s="3" t="s">
        <v>424</v>
      </c>
      <c r="G269" s="5">
        <v>43202</v>
      </c>
      <c r="H269" s="3" t="s">
        <v>31</v>
      </c>
      <c r="I269" s="3" t="s">
        <v>275</v>
      </c>
      <c r="J269" s="3" t="s">
        <v>15</v>
      </c>
      <c r="K269" s="3" t="s">
        <v>19</v>
      </c>
      <c r="L269" s="3" t="s">
        <v>116</v>
      </c>
      <c r="M269" s="3">
        <v>0</v>
      </c>
      <c r="N269" s="7">
        <f>29466.29/2</f>
        <v>14733.145</v>
      </c>
      <c r="O269" s="9">
        <v>1.5</v>
      </c>
      <c r="P269" s="7">
        <f>167.5/2</f>
        <v>83.75</v>
      </c>
      <c r="Q269" s="4" t="s">
        <v>115</v>
      </c>
    </row>
    <row r="270" spans="1:17" ht="30" x14ac:dyDescent="0.25">
      <c r="A270" s="3">
        <v>161507</v>
      </c>
      <c r="B270" s="4" t="s">
        <v>27</v>
      </c>
      <c r="C270" s="3" t="s">
        <v>5</v>
      </c>
      <c r="D270" s="3" t="s">
        <v>2</v>
      </c>
      <c r="E270" s="3" t="s">
        <v>13</v>
      </c>
      <c r="F270" s="3" t="s">
        <v>424</v>
      </c>
      <c r="G270" s="5">
        <v>43202</v>
      </c>
      <c r="H270" s="3" t="s">
        <v>31</v>
      </c>
      <c r="I270" s="3" t="s">
        <v>275</v>
      </c>
      <c r="J270" s="3" t="s">
        <v>15</v>
      </c>
      <c r="K270" s="3" t="s">
        <v>19</v>
      </c>
      <c r="L270" s="3" t="s">
        <v>116</v>
      </c>
      <c r="M270" s="3">
        <v>0</v>
      </c>
      <c r="N270" s="7">
        <f>29466.29/2</f>
        <v>14733.145</v>
      </c>
      <c r="O270" s="9">
        <v>1.5</v>
      </c>
      <c r="P270" s="7">
        <f>167.5/2</f>
        <v>83.75</v>
      </c>
      <c r="Q270" s="4" t="s">
        <v>115</v>
      </c>
    </row>
    <row r="271" spans="1:17" ht="60" x14ac:dyDescent="0.25">
      <c r="A271" s="3">
        <v>162353</v>
      </c>
      <c r="B271" s="4" t="s">
        <v>27</v>
      </c>
      <c r="C271" s="3" t="s">
        <v>5</v>
      </c>
      <c r="D271" s="3" t="s">
        <v>2</v>
      </c>
      <c r="E271" s="3" t="s">
        <v>13</v>
      </c>
      <c r="F271" s="30" t="s">
        <v>425</v>
      </c>
      <c r="G271" s="5">
        <v>43245</v>
      </c>
      <c r="H271" s="3" t="s">
        <v>52</v>
      </c>
      <c r="I271" s="3" t="s">
        <v>52</v>
      </c>
      <c r="J271" s="3" t="s">
        <v>15</v>
      </c>
      <c r="K271" s="3" t="s">
        <v>19</v>
      </c>
      <c r="L271" s="3" t="s">
        <v>40</v>
      </c>
      <c r="M271" s="3">
        <v>0</v>
      </c>
      <c r="N271" s="7">
        <f t="shared" ref="N271:N282" si="16">8254.81/12</f>
        <v>687.90083333333325</v>
      </c>
      <c r="O271" s="9">
        <v>1.5</v>
      </c>
      <c r="P271" s="7">
        <f>167.5/12</f>
        <v>13.958333333333334</v>
      </c>
      <c r="Q271" s="10" t="s">
        <v>117</v>
      </c>
    </row>
    <row r="272" spans="1:17" ht="60" x14ac:dyDescent="0.25">
      <c r="A272" s="3">
        <v>156913</v>
      </c>
      <c r="B272" s="4" t="s">
        <v>27</v>
      </c>
      <c r="C272" s="3" t="s">
        <v>5</v>
      </c>
      <c r="D272" s="3" t="s">
        <v>2</v>
      </c>
      <c r="E272" s="3" t="s">
        <v>13</v>
      </c>
      <c r="F272" s="30" t="s">
        <v>425</v>
      </c>
      <c r="G272" s="5">
        <v>43245</v>
      </c>
      <c r="H272" s="3" t="s">
        <v>46</v>
      </c>
      <c r="I272" s="3" t="s">
        <v>50</v>
      </c>
      <c r="J272" s="3" t="s">
        <v>15</v>
      </c>
      <c r="K272" s="3" t="s">
        <v>19</v>
      </c>
      <c r="L272" s="3" t="s">
        <v>40</v>
      </c>
      <c r="M272" s="3">
        <v>0</v>
      </c>
      <c r="N272" s="7">
        <f t="shared" si="16"/>
        <v>687.90083333333325</v>
      </c>
      <c r="O272" s="9">
        <v>1.5</v>
      </c>
      <c r="P272" s="7">
        <f t="shared" ref="P272:P282" si="17">167.5/12</f>
        <v>13.958333333333334</v>
      </c>
      <c r="Q272" s="10" t="s">
        <v>117</v>
      </c>
    </row>
    <row r="273" spans="1:17" ht="60" x14ac:dyDescent="0.25">
      <c r="A273" s="3">
        <v>162466</v>
      </c>
      <c r="B273" s="4" t="s">
        <v>27</v>
      </c>
      <c r="C273" s="3" t="s">
        <v>5</v>
      </c>
      <c r="D273" s="3" t="s">
        <v>2</v>
      </c>
      <c r="E273" s="3" t="s">
        <v>13</v>
      </c>
      <c r="F273" s="30" t="s">
        <v>425</v>
      </c>
      <c r="G273" s="5">
        <v>43245</v>
      </c>
      <c r="H273" s="3" t="s">
        <v>66</v>
      </c>
      <c r="I273" s="3" t="s">
        <v>50</v>
      </c>
      <c r="J273" s="3" t="s">
        <v>15</v>
      </c>
      <c r="K273" s="3" t="s">
        <v>19</v>
      </c>
      <c r="L273" s="3" t="s">
        <v>40</v>
      </c>
      <c r="M273" s="3">
        <v>0</v>
      </c>
      <c r="N273" s="7">
        <f t="shared" si="16"/>
        <v>687.90083333333325</v>
      </c>
      <c r="O273" s="9">
        <v>1.5</v>
      </c>
      <c r="P273" s="7">
        <f t="shared" si="17"/>
        <v>13.958333333333334</v>
      </c>
      <c r="Q273" s="10" t="s">
        <v>117</v>
      </c>
    </row>
    <row r="274" spans="1:17" ht="60" x14ac:dyDescent="0.25">
      <c r="A274" s="3">
        <v>137757</v>
      </c>
      <c r="B274" s="4" t="s">
        <v>27</v>
      </c>
      <c r="C274" s="3" t="s">
        <v>5</v>
      </c>
      <c r="D274" s="3" t="s">
        <v>2</v>
      </c>
      <c r="E274" s="3" t="s">
        <v>13</v>
      </c>
      <c r="F274" s="30" t="s">
        <v>425</v>
      </c>
      <c r="G274" s="5">
        <v>43245</v>
      </c>
      <c r="H274" s="3" t="s">
        <v>292</v>
      </c>
      <c r="I274" s="3" t="s">
        <v>277</v>
      </c>
      <c r="J274" s="3" t="s">
        <v>15</v>
      </c>
      <c r="K274" s="3" t="s">
        <v>19</v>
      </c>
      <c r="L274" s="3" t="s">
        <v>40</v>
      </c>
      <c r="M274" s="3">
        <v>0</v>
      </c>
      <c r="N274" s="7">
        <f t="shared" si="16"/>
        <v>687.90083333333325</v>
      </c>
      <c r="O274" s="9">
        <v>1.5</v>
      </c>
      <c r="P274" s="7">
        <f t="shared" si="17"/>
        <v>13.958333333333334</v>
      </c>
      <c r="Q274" s="10" t="s">
        <v>117</v>
      </c>
    </row>
    <row r="275" spans="1:17" ht="60" x14ac:dyDescent="0.25">
      <c r="A275" s="3">
        <v>161699</v>
      </c>
      <c r="B275" s="4" t="s">
        <v>27</v>
      </c>
      <c r="C275" s="3" t="s">
        <v>5</v>
      </c>
      <c r="D275" s="3" t="s">
        <v>2</v>
      </c>
      <c r="E275" s="3" t="s">
        <v>13</v>
      </c>
      <c r="F275" s="30" t="s">
        <v>425</v>
      </c>
      <c r="G275" s="5">
        <v>43245</v>
      </c>
      <c r="H275" s="3" t="s">
        <v>48</v>
      </c>
      <c r="I275" s="3" t="s">
        <v>48</v>
      </c>
      <c r="J275" s="3" t="s">
        <v>15</v>
      </c>
      <c r="K275" s="3" t="s">
        <v>19</v>
      </c>
      <c r="L275" s="3" t="s">
        <v>40</v>
      </c>
      <c r="M275" s="3">
        <v>0</v>
      </c>
      <c r="N275" s="7">
        <f t="shared" si="16"/>
        <v>687.90083333333325</v>
      </c>
      <c r="O275" s="9">
        <v>1.5</v>
      </c>
      <c r="P275" s="7">
        <f t="shared" si="17"/>
        <v>13.958333333333334</v>
      </c>
      <c r="Q275" s="10" t="s">
        <v>117</v>
      </c>
    </row>
    <row r="276" spans="1:17" ht="60" x14ac:dyDescent="0.25">
      <c r="A276" s="3">
        <v>162958</v>
      </c>
      <c r="B276" s="4" t="s">
        <v>27</v>
      </c>
      <c r="C276" s="3" t="s">
        <v>5</v>
      </c>
      <c r="D276" s="3" t="s">
        <v>2</v>
      </c>
      <c r="E276" s="3" t="s">
        <v>13</v>
      </c>
      <c r="F276" s="30" t="s">
        <v>425</v>
      </c>
      <c r="G276" s="5">
        <v>43245</v>
      </c>
      <c r="H276" s="3" t="s">
        <v>38</v>
      </c>
      <c r="I276" s="3" t="s">
        <v>38</v>
      </c>
      <c r="J276" s="3" t="s">
        <v>15</v>
      </c>
      <c r="K276" s="3" t="s">
        <v>19</v>
      </c>
      <c r="L276" s="3" t="s">
        <v>40</v>
      </c>
      <c r="M276" s="3">
        <v>0</v>
      </c>
      <c r="N276" s="7">
        <f t="shared" si="16"/>
        <v>687.90083333333325</v>
      </c>
      <c r="O276" s="9">
        <v>1.5</v>
      </c>
      <c r="P276" s="7">
        <f t="shared" si="17"/>
        <v>13.958333333333334</v>
      </c>
      <c r="Q276" s="10" t="s">
        <v>117</v>
      </c>
    </row>
    <row r="277" spans="1:17" ht="60" x14ac:dyDescent="0.25">
      <c r="A277" s="3">
        <v>157759</v>
      </c>
      <c r="B277" s="4" t="s">
        <v>27</v>
      </c>
      <c r="C277" s="3" t="s">
        <v>5</v>
      </c>
      <c r="D277" s="3" t="s">
        <v>2</v>
      </c>
      <c r="E277" s="3" t="s">
        <v>13</v>
      </c>
      <c r="F277" s="30" t="s">
        <v>425</v>
      </c>
      <c r="G277" s="5">
        <v>43245</v>
      </c>
      <c r="H277" s="3" t="s">
        <v>47</v>
      </c>
      <c r="I277" s="3" t="s">
        <v>47</v>
      </c>
      <c r="J277" s="3" t="s">
        <v>15</v>
      </c>
      <c r="K277" s="3" t="s">
        <v>19</v>
      </c>
      <c r="L277" s="3" t="s">
        <v>40</v>
      </c>
      <c r="M277" s="3">
        <v>0</v>
      </c>
      <c r="N277" s="7">
        <f t="shared" si="16"/>
        <v>687.90083333333325</v>
      </c>
      <c r="O277" s="9">
        <v>1.5</v>
      </c>
      <c r="P277" s="7">
        <f t="shared" si="17"/>
        <v>13.958333333333334</v>
      </c>
      <c r="Q277" s="10" t="s">
        <v>117</v>
      </c>
    </row>
    <row r="278" spans="1:17" ht="60" x14ac:dyDescent="0.25">
      <c r="A278" s="3">
        <v>162968</v>
      </c>
      <c r="B278" s="4" t="s">
        <v>27</v>
      </c>
      <c r="C278" s="3" t="s">
        <v>5</v>
      </c>
      <c r="D278" s="3" t="s">
        <v>2</v>
      </c>
      <c r="E278" s="3" t="s">
        <v>13</v>
      </c>
      <c r="F278" s="30" t="s">
        <v>425</v>
      </c>
      <c r="G278" s="5">
        <v>43245</v>
      </c>
      <c r="H278" s="3" t="s">
        <v>56</v>
      </c>
      <c r="I278" s="3" t="s">
        <v>56</v>
      </c>
      <c r="J278" s="3" t="s">
        <v>15</v>
      </c>
      <c r="K278" s="3" t="s">
        <v>19</v>
      </c>
      <c r="L278" s="3" t="s">
        <v>40</v>
      </c>
      <c r="M278" s="3">
        <v>0</v>
      </c>
      <c r="N278" s="7">
        <f t="shared" si="16"/>
        <v>687.90083333333325</v>
      </c>
      <c r="O278" s="9">
        <v>1.5</v>
      </c>
      <c r="P278" s="7">
        <f t="shared" si="17"/>
        <v>13.958333333333334</v>
      </c>
      <c r="Q278" s="10" t="s">
        <v>117</v>
      </c>
    </row>
    <row r="279" spans="1:17" ht="60" x14ac:dyDescent="0.25">
      <c r="A279" s="3">
        <v>163410</v>
      </c>
      <c r="B279" s="4" t="s">
        <v>27</v>
      </c>
      <c r="C279" s="3" t="s">
        <v>5</v>
      </c>
      <c r="D279" s="3" t="s">
        <v>2</v>
      </c>
      <c r="E279" s="3" t="s">
        <v>13</v>
      </c>
      <c r="F279" s="30" t="s">
        <v>425</v>
      </c>
      <c r="G279" s="5">
        <v>43245</v>
      </c>
      <c r="H279" s="3" t="s">
        <v>98</v>
      </c>
      <c r="I279" s="3" t="s">
        <v>56</v>
      </c>
      <c r="J279" s="3" t="s">
        <v>15</v>
      </c>
      <c r="K279" s="3" t="s">
        <v>19</v>
      </c>
      <c r="L279" s="3" t="s">
        <v>40</v>
      </c>
      <c r="M279" s="3">
        <v>0</v>
      </c>
      <c r="N279" s="7">
        <f t="shared" si="16"/>
        <v>687.90083333333325</v>
      </c>
      <c r="O279" s="9">
        <v>1.5</v>
      </c>
      <c r="P279" s="7">
        <f t="shared" si="17"/>
        <v>13.958333333333334</v>
      </c>
      <c r="Q279" s="10" t="s">
        <v>117</v>
      </c>
    </row>
    <row r="280" spans="1:17" ht="60" x14ac:dyDescent="0.25">
      <c r="A280" s="3">
        <v>162535</v>
      </c>
      <c r="B280" s="4" t="s">
        <v>27</v>
      </c>
      <c r="C280" s="3" t="s">
        <v>5</v>
      </c>
      <c r="D280" s="3" t="s">
        <v>2</v>
      </c>
      <c r="E280" s="3" t="s">
        <v>13</v>
      </c>
      <c r="F280" s="30" t="s">
        <v>425</v>
      </c>
      <c r="G280" s="5">
        <v>43245</v>
      </c>
      <c r="H280" s="3" t="s">
        <v>54</v>
      </c>
      <c r="I280" s="3" t="s">
        <v>275</v>
      </c>
      <c r="J280" s="3" t="s">
        <v>15</v>
      </c>
      <c r="K280" s="3" t="s">
        <v>19</v>
      </c>
      <c r="L280" s="3" t="s">
        <v>40</v>
      </c>
      <c r="M280" s="3">
        <v>0</v>
      </c>
      <c r="N280" s="7">
        <f t="shared" si="16"/>
        <v>687.90083333333325</v>
      </c>
      <c r="O280" s="9">
        <v>1.5</v>
      </c>
      <c r="P280" s="7">
        <f t="shared" si="17"/>
        <v>13.958333333333334</v>
      </c>
      <c r="Q280" s="10" t="s">
        <v>117</v>
      </c>
    </row>
    <row r="281" spans="1:17" ht="60" x14ac:dyDescent="0.25">
      <c r="A281" s="3">
        <v>162938</v>
      </c>
      <c r="B281" s="4" t="s">
        <v>27</v>
      </c>
      <c r="C281" s="3" t="s">
        <v>5</v>
      </c>
      <c r="D281" s="3" t="s">
        <v>2</v>
      </c>
      <c r="E281" s="3" t="s">
        <v>13</v>
      </c>
      <c r="F281" s="30" t="s">
        <v>425</v>
      </c>
      <c r="G281" s="5">
        <v>43245</v>
      </c>
      <c r="H281" s="3" t="s">
        <v>55</v>
      </c>
      <c r="I281" s="3" t="s">
        <v>278</v>
      </c>
      <c r="J281" s="3" t="s">
        <v>15</v>
      </c>
      <c r="K281" s="3" t="s">
        <v>19</v>
      </c>
      <c r="L281" s="3" t="s">
        <v>40</v>
      </c>
      <c r="M281" s="3">
        <v>0</v>
      </c>
      <c r="N281" s="7">
        <f t="shared" si="16"/>
        <v>687.90083333333325</v>
      </c>
      <c r="O281" s="9">
        <v>1.5</v>
      </c>
      <c r="P281" s="7">
        <f t="shared" si="17"/>
        <v>13.958333333333334</v>
      </c>
      <c r="Q281" s="10" t="s">
        <v>117</v>
      </c>
    </row>
    <row r="282" spans="1:17" ht="60" x14ac:dyDescent="0.25">
      <c r="A282" s="3">
        <v>160118</v>
      </c>
      <c r="B282" s="4" t="s">
        <v>27</v>
      </c>
      <c r="C282" s="3" t="s">
        <v>5</v>
      </c>
      <c r="D282" s="3" t="s">
        <v>2</v>
      </c>
      <c r="E282" s="3" t="s">
        <v>13</v>
      </c>
      <c r="F282" s="30" t="s">
        <v>425</v>
      </c>
      <c r="G282" s="5">
        <v>43245</v>
      </c>
      <c r="H282" s="3" t="s">
        <v>51</v>
      </c>
      <c r="I282" s="3" t="s">
        <v>282</v>
      </c>
      <c r="J282" s="3" t="s">
        <v>15</v>
      </c>
      <c r="K282" s="3" t="s">
        <v>19</v>
      </c>
      <c r="L282" s="3" t="s">
        <v>40</v>
      </c>
      <c r="M282" s="3">
        <v>0</v>
      </c>
      <c r="N282" s="7">
        <f t="shared" si="16"/>
        <v>687.90083333333325</v>
      </c>
      <c r="O282" s="9">
        <v>1.5</v>
      </c>
      <c r="P282" s="7">
        <f t="shared" si="17"/>
        <v>13.958333333333334</v>
      </c>
      <c r="Q282" s="10" t="s">
        <v>117</v>
      </c>
    </row>
    <row r="283" spans="1:17" ht="45" x14ac:dyDescent="0.25">
      <c r="A283" s="3">
        <v>157759</v>
      </c>
      <c r="B283" s="4" t="s">
        <v>27</v>
      </c>
      <c r="C283" s="3" t="s">
        <v>5</v>
      </c>
      <c r="D283" s="3" t="s">
        <v>2</v>
      </c>
      <c r="E283" s="3" t="s">
        <v>13</v>
      </c>
      <c r="F283" s="3" t="s">
        <v>426</v>
      </c>
      <c r="G283" s="5">
        <v>43228</v>
      </c>
      <c r="H283" s="3" t="s">
        <v>47</v>
      </c>
      <c r="I283" s="3" t="s">
        <v>47</v>
      </c>
      <c r="J283" s="3" t="s">
        <v>16</v>
      </c>
      <c r="K283" s="8" t="s">
        <v>21</v>
      </c>
      <c r="L283" s="3" t="s">
        <v>35</v>
      </c>
      <c r="M283" s="3">
        <v>30</v>
      </c>
      <c r="N283" s="7">
        <v>56916.37</v>
      </c>
      <c r="O283" s="9">
        <v>2.5</v>
      </c>
      <c r="P283" s="7">
        <v>267.5</v>
      </c>
      <c r="Q283" s="4" t="s">
        <v>95</v>
      </c>
    </row>
    <row r="284" spans="1:17" ht="45" x14ac:dyDescent="0.25">
      <c r="A284" s="3">
        <v>161507</v>
      </c>
      <c r="B284" s="4" t="s">
        <v>27</v>
      </c>
      <c r="C284" s="3" t="s">
        <v>5</v>
      </c>
      <c r="D284" s="3" t="s">
        <v>2</v>
      </c>
      <c r="E284" s="3" t="s">
        <v>13</v>
      </c>
      <c r="F284" s="3" t="s">
        <v>427</v>
      </c>
      <c r="G284" s="5">
        <v>42890</v>
      </c>
      <c r="H284" s="3" t="s">
        <v>31</v>
      </c>
      <c r="I284" s="3" t="s">
        <v>275</v>
      </c>
      <c r="J284" s="3" t="s">
        <v>16</v>
      </c>
      <c r="K284" s="3" t="s">
        <v>21</v>
      </c>
      <c r="L284" s="3" t="s">
        <v>35</v>
      </c>
      <c r="M284" s="3">
        <v>0</v>
      </c>
      <c r="N284" s="7">
        <v>5838.08</v>
      </c>
      <c r="O284" s="9">
        <v>1.5</v>
      </c>
      <c r="P284" s="7">
        <v>167.5</v>
      </c>
      <c r="Q284" s="4" t="s">
        <v>118</v>
      </c>
    </row>
    <row r="285" spans="1:17" ht="30" x14ac:dyDescent="0.25">
      <c r="A285" s="3">
        <v>163984</v>
      </c>
      <c r="B285" s="4" t="s">
        <v>27</v>
      </c>
      <c r="C285" s="3" t="s">
        <v>5</v>
      </c>
      <c r="D285" s="3" t="s">
        <v>2</v>
      </c>
      <c r="E285" s="3" t="s">
        <v>13</v>
      </c>
      <c r="F285" s="3" t="s">
        <v>401</v>
      </c>
      <c r="G285" s="5">
        <v>43206</v>
      </c>
      <c r="H285" s="3" t="s">
        <v>77</v>
      </c>
      <c r="I285" s="3" t="s">
        <v>50</v>
      </c>
      <c r="J285" s="3" t="s">
        <v>15</v>
      </c>
      <c r="K285" s="3" t="s">
        <v>21</v>
      </c>
      <c r="L285" s="3" t="s">
        <v>35</v>
      </c>
      <c r="M285" s="3">
        <v>0</v>
      </c>
      <c r="N285" s="7">
        <v>7138.62</v>
      </c>
      <c r="O285" s="9">
        <v>1.5</v>
      </c>
      <c r="P285" s="7">
        <v>167.5</v>
      </c>
      <c r="Q285" s="4" t="s">
        <v>84</v>
      </c>
    </row>
    <row r="286" spans="1:17" ht="75" x14ac:dyDescent="0.25">
      <c r="A286" s="3" t="s">
        <v>41</v>
      </c>
      <c r="B286" s="4" t="s">
        <v>27</v>
      </c>
      <c r="C286" s="3" t="s">
        <v>5</v>
      </c>
      <c r="D286" s="3" t="s">
        <v>2</v>
      </c>
      <c r="E286" s="3" t="s">
        <v>13</v>
      </c>
      <c r="F286" s="3" t="s">
        <v>428</v>
      </c>
      <c r="G286" s="5">
        <v>42845</v>
      </c>
      <c r="H286" s="3" t="s">
        <v>35</v>
      </c>
      <c r="I286" s="3" t="s">
        <v>35</v>
      </c>
      <c r="J286" s="3" t="s">
        <v>15</v>
      </c>
      <c r="K286" s="3" t="s">
        <v>21</v>
      </c>
      <c r="L286" s="3" t="s">
        <v>35</v>
      </c>
      <c r="M286" s="3">
        <v>0</v>
      </c>
      <c r="N286" s="7">
        <v>0</v>
      </c>
      <c r="O286" s="9" t="s">
        <v>642</v>
      </c>
      <c r="P286" s="9" t="s">
        <v>642</v>
      </c>
      <c r="Q286" s="4" t="s">
        <v>119</v>
      </c>
    </row>
    <row r="287" spans="1:17" ht="45" x14ac:dyDescent="0.25">
      <c r="A287" s="3">
        <v>161507</v>
      </c>
      <c r="B287" s="4" t="s">
        <v>27</v>
      </c>
      <c r="C287" s="3" t="s">
        <v>5</v>
      </c>
      <c r="D287" s="3" t="s">
        <v>2</v>
      </c>
      <c r="E287" s="3" t="s">
        <v>13</v>
      </c>
      <c r="F287" s="3" t="s">
        <v>429</v>
      </c>
      <c r="G287" s="5">
        <v>42862</v>
      </c>
      <c r="H287" s="3" t="s">
        <v>31</v>
      </c>
      <c r="I287" s="3" t="s">
        <v>275</v>
      </c>
      <c r="J287" s="3" t="s">
        <v>15</v>
      </c>
      <c r="K287" s="3" t="s">
        <v>19</v>
      </c>
      <c r="L287" s="3" t="s">
        <v>82</v>
      </c>
      <c r="M287" s="3">
        <v>0</v>
      </c>
      <c r="N287" s="7">
        <v>1008.43</v>
      </c>
      <c r="O287" s="9">
        <v>1.5</v>
      </c>
      <c r="P287" s="7">
        <v>167.5</v>
      </c>
      <c r="Q287" s="4" t="s">
        <v>120</v>
      </c>
    </row>
    <row r="288" spans="1:17" ht="30" x14ac:dyDescent="0.25">
      <c r="A288" s="3">
        <v>157759</v>
      </c>
      <c r="B288" s="4" t="s">
        <v>27</v>
      </c>
      <c r="C288" s="3" t="s">
        <v>5</v>
      </c>
      <c r="D288" s="3" t="s">
        <v>2</v>
      </c>
      <c r="E288" s="3" t="s">
        <v>13</v>
      </c>
      <c r="F288" s="3" t="s">
        <v>430</v>
      </c>
      <c r="G288" s="5">
        <v>43244</v>
      </c>
      <c r="H288" s="3" t="s">
        <v>47</v>
      </c>
      <c r="I288" s="3" t="s">
        <v>47</v>
      </c>
      <c r="J288" s="3" t="s">
        <v>15</v>
      </c>
      <c r="K288" s="3" t="s">
        <v>21</v>
      </c>
      <c r="L288" s="3" t="s">
        <v>35</v>
      </c>
      <c r="M288" s="3">
        <v>0</v>
      </c>
      <c r="N288" s="7">
        <v>40229.82</v>
      </c>
      <c r="O288" s="9">
        <v>2.5</v>
      </c>
      <c r="P288" s="7">
        <v>267.5</v>
      </c>
      <c r="Q288" s="4" t="s">
        <v>121</v>
      </c>
    </row>
    <row r="289" spans="1:17" ht="30" x14ac:dyDescent="0.25">
      <c r="A289" s="3">
        <v>161507</v>
      </c>
      <c r="B289" s="4" t="s">
        <v>27</v>
      </c>
      <c r="C289" s="3" t="s">
        <v>5</v>
      </c>
      <c r="D289" s="3" t="s">
        <v>2</v>
      </c>
      <c r="E289" s="3" t="s">
        <v>13</v>
      </c>
      <c r="F289" s="3" t="s">
        <v>431</v>
      </c>
      <c r="G289" s="5">
        <v>43257</v>
      </c>
      <c r="H289" s="3" t="s">
        <v>31</v>
      </c>
      <c r="I289" s="3" t="s">
        <v>275</v>
      </c>
      <c r="J289" s="3" t="s">
        <v>15</v>
      </c>
      <c r="K289" s="3" t="s">
        <v>19</v>
      </c>
      <c r="L289" s="3" t="s">
        <v>37</v>
      </c>
      <c r="M289" s="3">
        <v>0</v>
      </c>
      <c r="N289" s="7">
        <v>4661.83</v>
      </c>
      <c r="O289" s="9">
        <v>1.5</v>
      </c>
      <c r="P289" s="7">
        <v>167.5</v>
      </c>
      <c r="Q289" s="4" t="s">
        <v>122</v>
      </c>
    </row>
    <row r="290" spans="1:17" ht="90" x14ac:dyDescent="0.25">
      <c r="A290" s="3">
        <v>163984</v>
      </c>
      <c r="B290" s="4" t="s">
        <v>27</v>
      </c>
      <c r="C290" s="3" t="s">
        <v>5</v>
      </c>
      <c r="D290" s="3" t="s">
        <v>2</v>
      </c>
      <c r="E290" s="3" t="s">
        <v>13</v>
      </c>
      <c r="F290" s="3" t="s">
        <v>432</v>
      </c>
      <c r="G290" s="5">
        <v>43244</v>
      </c>
      <c r="H290" s="3" t="s">
        <v>77</v>
      </c>
      <c r="I290" s="3" t="s">
        <v>50</v>
      </c>
      <c r="J290" s="3" t="s">
        <v>15</v>
      </c>
      <c r="K290" s="3" t="s">
        <v>19</v>
      </c>
      <c r="L290" s="3" t="s">
        <v>37</v>
      </c>
      <c r="M290" s="3">
        <v>0</v>
      </c>
      <c r="N290" s="7">
        <v>11779.56</v>
      </c>
      <c r="O290" s="9">
        <v>1.5</v>
      </c>
      <c r="P290" s="7">
        <v>167.5</v>
      </c>
      <c r="Q290" s="4" t="s">
        <v>123</v>
      </c>
    </row>
    <row r="291" spans="1:17" ht="45" x14ac:dyDescent="0.25">
      <c r="A291" s="3" t="s">
        <v>41</v>
      </c>
      <c r="B291" s="4" t="s">
        <v>27</v>
      </c>
      <c r="C291" s="3" t="s">
        <v>5</v>
      </c>
      <c r="D291" s="3" t="s">
        <v>2</v>
      </c>
      <c r="E291" s="3" t="s">
        <v>13</v>
      </c>
      <c r="F291" s="3" t="s">
        <v>408</v>
      </c>
      <c r="G291" s="5">
        <v>43251</v>
      </c>
      <c r="H291" s="3" t="s">
        <v>35</v>
      </c>
      <c r="I291" s="3" t="s">
        <v>35</v>
      </c>
      <c r="J291" s="3" t="s">
        <v>93</v>
      </c>
      <c r="K291" s="3" t="s">
        <v>18</v>
      </c>
      <c r="L291" s="3" t="s">
        <v>35</v>
      </c>
      <c r="M291" s="3">
        <v>0</v>
      </c>
      <c r="N291" s="7">
        <v>0</v>
      </c>
      <c r="O291" s="9" t="s">
        <v>642</v>
      </c>
      <c r="P291" s="9" t="s">
        <v>642</v>
      </c>
      <c r="Q291" s="10" t="s">
        <v>94</v>
      </c>
    </row>
    <row r="292" spans="1:17" ht="105" x14ac:dyDescent="0.25">
      <c r="A292" s="3">
        <v>163984</v>
      </c>
      <c r="B292" s="4" t="s">
        <v>27</v>
      </c>
      <c r="C292" s="3" t="s">
        <v>5</v>
      </c>
      <c r="D292" s="3" t="s">
        <v>2</v>
      </c>
      <c r="E292" s="3" t="s">
        <v>13</v>
      </c>
      <c r="F292" s="3" t="s">
        <v>433</v>
      </c>
      <c r="G292" s="5">
        <v>43285</v>
      </c>
      <c r="H292" s="3" t="s">
        <v>77</v>
      </c>
      <c r="I292" s="3" t="s">
        <v>50</v>
      </c>
      <c r="J292" s="3" t="s">
        <v>15</v>
      </c>
      <c r="K292" s="3" t="s">
        <v>18</v>
      </c>
      <c r="L292" s="3" t="s">
        <v>35</v>
      </c>
      <c r="M292" s="3">
        <v>0</v>
      </c>
      <c r="N292" s="7">
        <v>18375.5</v>
      </c>
      <c r="O292" s="9">
        <v>1.5</v>
      </c>
      <c r="P292" s="7">
        <v>167.5</v>
      </c>
      <c r="Q292" s="4" t="s">
        <v>124</v>
      </c>
    </row>
    <row r="293" spans="1:17" ht="60" x14ac:dyDescent="0.25">
      <c r="A293" s="3">
        <v>160118</v>
      </c>
      <c r="B293" s="4" t="s">
        <v>27</v>
      </c>
      <c r="C293" s="3" t="s">
        <v>5</v>
      </c>
      <c r="D293" s="3" t="s">
        <v>2</v>
      </c>
      <c r="E293" s="3" t="s">
        <v>13</v>
      </c>
      <c r="F293" s="3" t="s">
        <v>434</v>
      </c>
      <c r="G293" s="5">
        <v>43292</v>
      </c>
      <c r="H293" s="3" t="s">
        <v>51</v>
      </c>
      <c r="I293" s="3" t="s">
        <v>282</v>
      </c>
      <c r="J293" s="3" t="s">
        <v>15</v>
      </c>
      <c r="K293" s="3" t="s">
        <v>21</v>
      </c>
      <c r="L293" s="3" t="s">
        <v>35</v>
      </c>
      <c r="M293" s="3">
        <v>0</v>
      </c>
      <c r="N293" s="7">
        <v>2361.37</v>
      </c>
      <c r="O293" s="9">
        <v>1.5</v>
      </c>
      <c r="P293" s="7">
        <v>167.5</v>
      </c>
      <c r="Q293" s="4" t="s">
        <v>125</v>
      </c>
    </row>
    <row r="294" spans="1:17" s="11" customFormat="1" ht="45" x14ac:dyDescent="0.25">
      <c r="A294" s="11">
        <v>162466</v>
      </c>
      <c r="B294" s="12" t="s">
        <v>27</v>
      </c>
      <c r="C294" s="11" t="s">
        <v>5</v>
      </c>
      <c r="D294" s="11" t="s">
        <v>2</v>
      </c>
      <c r="E294" s="11" t="s">
        <v>13</v>
      </c>
      <c r="F294" s="30" t="s">
        <v>435</v>
      </c>
      <c r="G294" s="19">
        <v>43285</v>
      </c>
      <c r="H294" s="11" t="s">
        <v>66</v>
      </c>
      <c r="I294" s="11" t="s">
        <v>50</v>
      </c>
      <c r="J294" s="11" t="s">
        <v>15</v>
      </c>
      <c r="K294" s="11" t="s">
        <v>19</v>
      </c>
      <c r="L294" s="15" t="s">
        <v>40</v>
      </c>
      <c r="M294" s="11">
        <v>0</v>
      </c>
      <c r="N294" s="13">
        <v>3412.75</v>
      </c>
      <c r="O294" s="35">
        <v>1.5</v>
      </c>
      <c r="P294" s="13">
        <v>167.5</v>
      </c>
      <c r="Q294" s="12" t="s">
        <v>126</v>
      </c>
    </row>
    <row r="295" spans="1:17" ht="90" x14ac:dyDescent="0.25">
      <c r="A295" s="3">
        <v>162353</v>
      </c>
      <c r="B295" s="4" t="s">
        <v>27</v>
      </c>
      <c r="C295" s="3" t="s">
        <v>5</v>
      </c>
      <c r="D295" s="3" t="s">
        <v>2</v>
      </c>
      <c r="E295" s="3" t="s">
        <v>13</v>
      </c>
      <c r="F295" s="3" t="s">
        <v>436</v>
      </c>
      <c r="G295" s="5">
        <v>43292</v>
      </c>
      <c r="H295" s="3" t="s">
        <v>52</v>
      </c>
      <c r="I295" s="3" t="s">
        <v>52</v>
      </c>
      <c r="J295" s="3" t="s">
        <v>15</v>
      </c>
      <c r="K295" s="14" t="s">
        <v>41</v>
      </c>
      <c r="L295" s="3" t="s">
        <v>35</v>
      </c>
      <c r="M295" s="3">
        <v>0</v>
      </c>
      <c r="N295" s="7">
        <v>0</v>
      </c>
      <c r="O295" s="9" t="s">
        <v>642</v>
      </c>
      <c r="P295" s="9" t="s">
        <v>642</v>
      </c>
      <c r="Q295" s="4" t="s">
        <v>127</v>
      </c>
    </row>
    <row r="296" spans="1:17" ht="90" x14ac:dyDescent="0.25">
      <c r="A296" s="3">
        <v>160492</v>
      </c>
      <c r="B296" s="4" t="s">
        <v>27</v>
      </c>
      <c r="C296" s="3" t="s">
        <v>5</v>
      </c>
      <c r="D296" s="3" t="s">
        <v>2</v>
      </c>
      <c r="E296" s="3" t="s">
        <v>13</v>
      </c>
      <c r="F296" s="3" t="s">
        <v>436</v>
      </c>
      <c r="G296" s="5">
        <v>43292</v>
      </c>
      <c r="H296" s="3" t="s">
        <v>46</v>
      </c>
      <c r="I296" s="3" t="s">
        <v>50</v>
      </c>
      <c r="J296" s="3" t="s">
        <v>15</v>
      </c>
      <c r="K296" s="14" t="s">
        <v>41</v>
      </c>
      <c r="L296" s="3" t="s">
        <v>35</v>
      </c>
      <c r="M296" s="3">
        <v>0</v>
      </c>
      <c r="N296" s="7">
        <v>0</v>
      </c>
      <c r="O296" s="9" t="s">
        <v>642</v>
      </c>
      <c r="P296" s="9" t="s">
        <v>642</v>
      </c>
      <c r="Q296" s="4" t="s">
        <v>127</v>
      </c>
    </row>
    <row r="297" spans="1:17" ht="90" x14ac:dyDescent="0.25">
      <c r="A297" s="3">
        <v>162466</v>
      </c>
      <c r="B297" s="4" t="s">
        <v>27</v>
      </c>
      <c r="C297" s="3" t="s">
        <v>5</v>
      </c>
      <c r="D297" s="3" t="s">
        <v>2</v>
      </c>
      <c r="E297" s="3" t="s">
        <v>13</v>
      </c>
      <c r="F297" s="3" t="s">
        <v>436</v>
      </c>
      <c r="G297" s="5">
        <v>43292</v>
      </c>
      <c r="H297" s="3" t="s">
        <v>66</v>
      </c>
      <c r="I297" s="3" t="s">
        <v>50</v>
      </c>
      <c r="J297" s="3" t="s">
        <v>15</v>
      </c>
      <c r="K297" s="14" t="s">
        <v>41</v>
      </c>
      <c r="L297" s="3" t="s">
        <v>35</v>
      </c>
      <c r="M297" s="3">
        <v>0</v>
      </c>
      <c r="N297" s="7">
        <v>0</v>
      </c>
      <c r="O297" s="9" t="s">
        <v>642</v>
      </c>
      <c r="P297" s="9" t="s">
        <v>642</v>
      </c>
      <c r="Q297" s="4" t="s">
        <v>127</v>
      </c>
    </row>
    <row r="298" spans="1:17" ht="90" x14ac:dyDescent="0.25">
      <c r="A298" s="3">
        <v>161699</v>
      </c>
      <c r="B298" s="4" t="s">
        <v>27</v>
      </c>
      <c r="C298" s="3" t="s">
        <v>5</v>
      </c>
      <c r="D298" s="3" t="s">
        <v>2</v>
      </c>
      <c r="E298" s="3" t="s">
        <v>13</v>
      </c>
      <c r="F298" s="3" t="s">
        <v>436</v>
      </c>
      <c r="G298" s="5">
        <v>43292</v>
      </c>
      <c r="H298" s="3" t="s">
        <v>48</v>
      </c>
      <c r="I298" s="3" t="s">
        <v>48</v>
      </c>
      <c r="J298" s="3" t="s">
        <v>15</v>
      </c>
      <c r="K298" s="14" t="s">
        <v>41</v>
      </c>
      <c r="L298" s="3" t="s">
        <v>35</v>
      </c>
      <c r="M298" s="3">
        <v>0</v>
      </c>
      <c r="N298" s="7">
        <v>0</v>
      </c>
      <c r="O298" s="9" t="s">
        <v>642</v>
      </c>
      <c r="P298" s="9" t="s">
        <v>642</v>
      </c>
      <c r="Q298" s="4" t="s">
        <v>127</v>
      </c>
    </row>
    <row r="299" spans="1:17" ht="90" x14ac:dyDescent="0.25">
      <c r="A299" s="3">
        <v>162958</v>
      </c>
      <c r="B299" s="4" t="s">
        <v>27</v>
      </c>
      <c r="C299" s="3" t="s">
        <v>5</v>
      </c>
      <c r="D299" s="3" t="s">
        <v>2</v>
      </c>
      <c r="E299" s="3" t="s">
        <v>13</v>
      </c>
      <c r="F299" s="3" t="s">
        <v>436</v>
      </c>
      <c r="G299" s="5">
        <v>43292</v>
      </c>
      <c r="H299" s="3" t="s">
        <v>38</v>
      </c>
      <c r="I299" s="3" t="s">
        <v>38</v>
      </c>
      <c r="J299" s="3" t="s">
        <v>15</v>
      </c>
      <c r="K299" s="14" t="s">
        <v>41</v>
      </c>
      <c r="L299" s="3" t="s">
        <v>35</v>
      </c>
      <c r="M299" s="3">
        <v>0</v>
      </c>
      <c r="N299" s="7">
        <v>0</v>
      </c>
      <c r="O299" s="9" t="s">
        <v>642</v>
      </c>
      <c r="P299" s="9" t="s">
        <v>642</v>
      </c>
      <c r="Q299" s="4" t="s">
        <v>127</v>
      </c>
    </row>
    <row r="300" spans="1:17" ht="90" x14ac:dyDescent="0.25">
      <c r="A300" s="3">
        <v>157759</v>
      </c>
      <c r="B300" s="4" t="s">
        <v>27</v>
      </c>
      <c r="C300" s="3" t="s">
        <v>5</v>
      </c>
      <c r="D300" s="3" t="s">
        <v>2</v>
      </c>
      <c r="E300" s="3" t="s">
        <v>13</v>
      </c>
      <c r="F300" s="3" t="s">
        <v>436</v>
      </c>
      <c r="G300" s="5">
        <v>43292</v>
      </c>
      <c r="H300" s="3" t="s">
        <v>47</v>
      </c>
      <c r="I300" s="3" t="s">
        <v>47</v>
      </c>
      <c r="J300" s="3" t="s">
        <v>15</v>
      </c>
      <c r="K300" s="14" t="s">
        <v>41</v>
      </c>
      <c r="L300" s="3" t="s">
        <v>35</v>
      </c>
      <c r="M300" s="3">
        <v>0</v>
      </c>
      <c r="N300" s="7">
        <v>0</v>
      </c>
      <c r="O300" s="9" t="s">
        <v>642</v>
      </c>
      <c r="P300" s="9" t="s">
        <v>642</v>
      </c>
      <c r="Q300" s="4" t="s">
        <v>127</v>
      </c>
    </row>
    <row r="301" spans="1:17" ht="90" x14ac:dyDescent="0.25">
      <c r="A301" s="3">
        <v>160947</v>
      </c>
      <c r="B301" s="4" t="s">
        <v>27</v>
      </c>
      <c r="C301" s="3" t="s">
        <v>5</v>
      </c>
      <c r="D301" s="3" t="s">
        <v>2</v>
      </c>
      <c r="E301" s="3" t="s">
        <v>13</v>
      </c>
      <c r="F301" s="3" t="s">
        <v>436</v>
      </c>
      <c r="G301" s="5">
        <v>43292</v>
      </c>
      <c r="H301" s="3" t="s">
        <v>47</v>
      </c>
      <c r="I301" s="3" t="s">
        <v>47</v>
      </c>
      <c r="J301" s="3" t="s">
        <v>15</v>
      </c>
      <c r="K301" s="14" t="s">
        <v>41</v>
      </c>
      <c r="L301" s="3" t="s">
        <v>35</v>
      </c>
      <c r="M301" s="3">
        <v>0</v>
      </c>
      <c r="N301" s="7">
        <v>0</v>
      </c>
      <c r="O301" s="9" t="s">
        <v>642</v>
      </c>
      <c r="P301" s="9" t="s">
        <v>642</v>
      </c>
      <c r="Q301" s="4" t="s">
        <v>127</v>
      </c>
    </row>
    <row r="302" spans="1:17" ht="90" x14ac:dyDescent="0.25">
      <c r="A302" s="3">
        <v>162938</v>
      </c>
      <c r="B302" s="4" t="s">
        <v>27</v>
      </c>
      <c r="C302" s="3" t="s">
        <v>5</v>
      </c>
      <c r="D302" s="3" t="s">
        <v>2</v>
      </c>
      <c r="E302" s="3" t="s">
        <v>13</v>
      </c>
      <c r="F302" s="3" t="s">
        <v>436</v>
      </c>
      <c r="G302" s="5">
        <v>43292</v>
      </c>
      <c r="H302" s="3" t="s">
        <v>55</v>
      </c>
      <c r="I302" s="3" t="s">
        <v>278</v>
      </c>
      <c r="J302" s="3" t="s">
        <v>15</v>
      </c>
      <c r="K302" s="14" t="s">
        <v>41</v>
      </c>
      <c r="L302" s="3" t="s">
        <v>35</v>
      </c>
      <c r="M302" s="3">
        <v>0</v>
      </c>
      <c r="N302" s="7">
        <v>0</v>
      </c>
      <c r="O302" s="9" t="s">
        <v>642</v>
      </c>
      <c r="P302" s="9" t="s">
        <v>642</v>
      </c>
      <c r="Q302" s="4" t="s">
        <v>127</v>
      </c>
    </row>
    <row r="303" spans="1:17" ht="90" x14ac:dyDescent="0.25">
      <c r="A303" s="3">
        <v>160118</v>
      </c>
      <c r="B303" s="4" t="s">
        <v>27</v>
      </c>
      <c r="C303" s="3" t="s">
        <v>5</v>
      </c>
      <c r="D303" s="3" t="s">
        <v>2</v>
      </c>
      <c r="E303" s="3" t="s">
        <v>13</v>
      </c>
      <c r="F303" s="3" t="s">
        <v>436</v>
      </c>
      <c r="G303" s="5">
        <v>43292</v>
      </c>
      <c r="H303" s="3" t="s">
        <v>51</v>
      </c>
      <c r="I303" s="3" t="s">
        <v>282</v>
      </c>
      <c r="J303" s="3" t="s">
        <v>15</v>
      </c>
      <c r="K303" s="14" t="s">
        <v>41</v>
      </c>
      <c r="L303" s="3" t="s">
        <v>35</v>
      </c>
      <c r="M303" s="3">
        <v>0</v>
      </c>
      <c r="N303" s="7">
        <v>0</v>
      </c>
      <c r="O303" s="9" t="s">
        <v>642</v>
      </c>
      <c r="P303" s="9" t="s">
        <v>642</v>
      </c>
      <c r="Q303" s="4" t="s">
        <v>127</v>
      </c>
    </row>
    <row r="304" spans="1:17" ht="30" x14ac:dyDescent="0.25">
      <c r="A304" s="3">
        <v>162430</v>
      </c>
      <c r="B304" s="4" t="s">
        <v>27</v>
      </c>
      <c r="C304" s="3" t="s">
        <v>5</v>
      </c>
      <c r="D304" s="3" t="s">
        <v>2</v>
      </c>
      <c r="E304" s="3" t="s">
        <v>13</v>
      </c>
      <c r="F304" s="3" t="s">
        <v>437</v>
      </c>
      <c r="G304" s="5">
        <v>43293</v>
      </c>
      <c r="H304" s="3" t="s">
        <v>53</v>
      </c>
      <c r="I304" s="3" t="s">
        <v>53</v>
      </c>
      <c r="J304" s="3" t="s">
        <v>15</v>
      </c>
      <c r="K304" s="3" t="s">
        <v>19</v>
      </c>
      <c r="L304" s="3" t="s">
        <v>116</v>
      </c>
      <c r="M304" s="3">
        <v>0</v>
      </c>
      <c r="N304" s="7">
        <v>18406.849999999999</v>
      </c>
      <c r="O304" s="9">
        <v>1.5</v>
      </c>
      <c r="P304" s="7">
        <v>167.5</v>
      </c>
      <c r="Q304" s="4" t="s">
        <v>128</v>
      </c>
    </row>
    <row r="305" spans="1:17" ht="60" x14ac:dyDescent="0.25">
      <c r="A305" s="3">
        <v>162430</v>
      </c>
      <c r="B305" s="4" t="s">
        <v>27</v>
      </c>
      <c r="C305" s="3" t="s">
        <v>5</v>
      </c>
      <c r="D305" s="3" t="s">
        <v>2</v>
      </c>
      <c r="E305" s="3" t="s">
        <v>13</v>
      </c>
      <c r="F305" s="3" t="s">
        <v>438</v>
      </c>
      <c r="G305" s="5">
        <v>43339</v>
      </c>
      <c r="H305" s="3" t="s">
        <v>53</v>
      </c>
      <c r="I305" s="3" t="s">
        <v>53</v>
      </c>
      <c r="J305" s="3" t="s">
        <v>15</v>
      </c>
      <c r="K305" s="3" t="s">
        <v>19</v>
      </c>
      <c r="L305" s="3" t="s">
        <v>37</v>
      </c>
      <c r="M305" s="3">
        <v>0</v>
      </c>
      <c r="N305" s="7">
        <v>5000</v>
      </c>
      <c r="O305" s="9" t="s">
        <v>642</v>
      </c>
      <c r="P305" s="9" t="s">
        <v>642</v>
      </c>
      <c r="Q305" s="4" t="s">
        <v>129</v>
      </c>
    </row>
    <row r="306" spans="1:17" ht="45" x14ac:dyDescent="0.25">
      <c r="A306" s="3">
        <v>162430</v>
      </c>
      <c r="B306" s="4" t="s">
        <v>27</v>
      </c>
      <c r="C306" s="3" t="s">
        <v>5</v>
      </c>
      <c r="D306" s="3" t="s">
        <v>2</v>
      </c>
      <c r="E306" s="3" t="s">
        <v>13</v>
      </c>
      <c r="F306" s="3" t="s">
        <v>439</v>
      </c>
      <c r="G306" s="5">
        <v>43340</v>
      </c>
      <c r="H306" s="3" t="s">
        <v>53</v>
      </c>
      <c r="I306" s="3" t="s">
        <v>53</v>
      </c>
      <c r="J306" s="3" t="s">
        <v>15</v>
      </c>
      <c r="K306" s="3" t="s">
        <v>21</v>
      </c>
      <c r="L306" s="3" t="s">
        <v>35</v>
      </c>
      <c r="M306" s="3">
        <v>0</v>
      </c>
      <c r="N306" s="7">
        <v>16045.72</v>
      </c>
      <c r="O306" s="9">
        <v>1.5</v>
      </c>
      <c r="P306" s="7">
        <v>167.5</v>
      </c>
      <c r="Q306" s="4" t="s">
        <v>130</v>
      </c>
    </row>
    <row r="307" spans="1:17" ht="45" x14ac:dyDescent="0.25">
      <c r="A307" s="3">
        <v>161699</v>
      </c>
      <c r="B307" s="4" t="s">
        <v>27</v>
      </c>
      <c r="C307" s="3" t="s">
        <v>5</v>
      </c>
      <c r="D307" s="3" t="s">
        <v>2</v>
      </c>
      <c r="E307" s="3" t="s">
        <v>13</v>
      </c>
      <c r="F307" s="3" t="s">
        <v>440</v>
      </c>
      <c r="G307" s="5">
        <v>43336</v>
      </c>
      <c r="H307" s="3" t="s">
        <v>48</v>
      </c>
      <c r="I307" s="3" t="s">
        <v>48</v>
      </c>
      <c r="J307" s="3" t="s">
        <v>16</v>
      </c>
      <c r="K307" s="8" t="s">
        <v>21</v>
      </c>
      <c r="L307" s="3" t="s">
        <v>35</v>
      </c>
      <c r="M307" s="3">
        <v>30</v>
      </c>
      <c r="N307" s="7">
        <v>51600.24</v>
      </c>
      <c r="O307" s="9">
        <v>1.5</v>
      </c>
      <c r="P307" s="7">
        <v>167.5</v>
      </c>
      <c r="Q307" s="4" t="s">
        <v>131</v>
      </c>
    </row>
    <row r="308" spans="1:17" ht="30" x14ac:dyDescent="0.25">
      <c r="A308" s="3">
        <v>145881</v>
      </c>
      <c r="B308" s="4" t="s">
        <v>27</v>
      </c>
      <c r="C308" s="3" t="s">
        <v>5</v>
      </c>
      <c r="D308" s="3" t="s">
        <v>2</v>
      </c>
      <c r="E308" s="3" t="s">
        <v>12</v>
      </c>
      <c r="F308" s="3" t="s">
        <v>406</v>
      </c>
      <c r="G308" s="5">
        <v>42909</v>
      </c>
      <c r="H308" s="3" t="s">
        <v>89</v>
      </c>
      <c r="I308" s="3" t="s">
        <v>53</v>
      </c>
      <c r="J308" s="3" t="s">
        <v>16</v>
      </c>
      <c r="K308" s="3" t="s">
        <v>41</v>
      </c>
      <c r="L308" s="3" t="s">
        <v>35</v>
      </c>
      <c r="M308" s="3">
        <v>0</v>
      </c>
      <c r="N308" s="7">
        <v>0</v>
      </c>
      <c r="O308" s="9" t="s">
        <v>642</v>
      </c>
      <c r="P308" s="9" t="s">
        <v>642</v>
      </c>
      <c r="Q308" s="10" t="s">
        <v>90</v>
      </c>
    </row>
    <row r="309" spans="1:17" ht="30" x14ac:dyDescent="0.25">
      <c r="A309" s="3" t="s">
        <v>41</v>
      </c>
      <c r="B309" s="4" t="s">
        <v>27</v>
      </c>
      <c r="C309" s="3" t="s">
        <v>5</v>
      </c>
      <c r="D309" s="3" t="s">
        <v>2</v>
      </c>
      <c r="E309" s="3" t="s">
        <v>12</v>
      </c>
      <c r="F309" s="3" t="s">
        <v>444</v>
      </c>
      <c r="G309" s="5">
        <v>42933</v>
      </c>
      <c r="H309" s="3" t="s">
        <v>35</v>
      </c>
      <c r="I309" s="3" t="s">
        <v>35</v>
      </c>
      <c r="J309" s="3" t="s">
        <v>16</v>
      </c>
      <c r="K309" s="3" t="s">
        <v>20</v>
      </c>
      <c r="L309" s="3" t="s">
        <v>35</v>
      </c>
      <c r="M309" s="3">
        <v>0</v>
      </c>
      <c r="N309" s="7">
        <v>0</v>
      </c>
      <c r="O309" s="9" t="s">
        <v>642</v>
      </c>
      <c r="P309" s="9" t="s">
        <v>642</v>
      </c>
      <c r="Q309" s="4" t="s">
        <v>134</v>
      </c>
    </row>
    <row r="310" spans="1:17" ht="30" x14ac:dyDescent="0.25">
      <c r="A310" s="3" t="s">
        <v>41</v>
      </c>
      <c r="B310" s="4" t="s">
        <v>27</v>
      </c>
      <c r="C310" s="3" t="s">
        <v>5</v>
      </c>
      <c r="D310" s="3" t="s">
        <v>2</v>
      </c>
      <c r="E310" s="3" t="s">
        <v>12</v>
      </c>
      <c r="F310" s="3" t="s">
        <v>443</v>
      </c>
      <c r="G310" s="5">
        <v>42975</v>
      </c>
      <c r="H310" s="3" t="s">
        <v>35</v>
      </c>
      <c r="I310" s="3" t="s">
        <v>35</v>
      </c>
      <c r="J310" s="3" t="s">
        <v>16</v>
      </c>
      <c r="K310" s="3" t="s">
        <v>20</v>
      </c>
      <c r="L310" s="3" t="s">
        <v>35</v>
      </c>
      <c r="M310" s="3">
        <v>0</v>
      </c>
      <c r="N310" s="7">
        <v>0</v>
      </c>
      <c r="O310" s="9" t="s">
        <v>642</v>
      </c>
      <c r="P310" s="9" t="s">
        <v>642</v>
      </c>
      <c r="Q310" s="4" t="s">
        <v>133</v>
      </c>
    </row>
    <row r="311" spans="1:17" ht="30" x14ac:dyDescent="0.25">
      <c r="A311" s="3" t="s">
        <v>41</v>
      </c>
      <c r="B311" s="4" t="s">
        <v>27</v>
      </c>
      <c r="C311" s="3" t="s">
        <v>5</v>
      </c>
      <c r="D311" s="3" t="s">
        <v>3</v>
      </c>
      <c r="E311" s="3" t="s">
        <v>12</v>
      </c>
      <c r="F311" s="3" t="s">
        <v>451</v>
      </c>
      <c r="G311" s="5">
        <v>43011</v>
      </c>
      <c r="H311" s="3" t="s">
        <v>35</v>
      </c>
      <c r="I311" s="3" t="s">
        <v>35</v>
      </c>
      <c r="J311" s="3" t="s">
        <v>16</v>
      </c>
      <c r="K311" s="3" t="s">
        <v>41</v>
      </c>
      <c r="L311" s="3" t="s">
        <v>35</v>
      </c>
      <c r="M311" s="3">
        <v>0</v>
      </c>
      <c r="N311" s="7" t="s">
        <v>642</v>
      </c>
      <c r="O311" s="9" t="s">
        <v>642</v>
      </c>
      <c r="P311" s="9" t="s">
        <v>642</v>
      </c>
      <c r="Q311" s="4" t="s">
        <v>242</v>
      </c>
    </row>
    <row r="312" spans="1:17" ht="30" x14ac:dyDescent="0.25">
      <c r="A312" s="3" t="s">
        <v>41</v>
      </c>
      <c r="B312" s="4" t="s">
        <v>27</v>
      </c>
      <c r="C312" s="3" t="s">
        <v>5</v>
      </c>
      <c r="D312" s="3" t="s">
        <v>3</v>
      </c>
      <c r="E312" s="3" t="s">
        <v>12</v>
      </c>
      <c r="F312" s="3" t="s">
        <v>452</v>
      </c>
      <c r="G312" s="5">
        <v>42996</v>
      </c>
      <c r="H312" s="3" t="s">
        <v>35</v>
      </c>
      <c r="I312" s="3" t="s">
        <v>35</v>
      </c>
      <c r="J312" s="3" t="s">
        <v>16</v>
      </c>
      <c r="K312" s="3" t="s">
        <v>41</v>
      </c>
      <c r="L312" s="3" t="s">
        <v>35</v>
      </c>
      <c r="M312" s="3">
        <v>0</v>
      </c>
      <c r="N312" s="7">
        <v>0</v>
      </c>
      <c r="O312" s="9" t="s">
        <v>642</v>
      </c>
      <c r="P312" s="9" t="s">
        <v>642</v>
      </c>
      <c r="Q312" s="4" t="s">
        <v>243</v>
      </c>
    </row>
    <row r="313" spans="1:17" ht="75" x14ac:dyDescent="0.25">
      <c r="A313" s="3" t="s">
        <v>41</v>
      </c>
      <c r="B313" s="4" t="s">
        <v>27</v>
      </c>
      <c r="C313" s="3" t="s">
        <v>5</v>
      </c>
      <c r="D313" s="3" t="s">
        <v>3</v>
      </c>
      <c r="E313" s="3" t="s">
        <v>12</v>
      </c>
      <c r="F313" s="3" t="s">
        <v>453</v>
      </c>
      <c r="G313" s="5">
        <v>43041</v>
      </c>
      <c r="H313" s="3" t="s">
        <v>35</v>
      </c>
      <c r="I313" s="3" t="s">
        <v>35</v>
      </c>
      <c r="J313" s="3" t="s">
        <v>16</v>
      </c>
      <c r="K313" s="3" t="s">
        <v>20</v>
      </c>
      <c r="L313" s="3" t="s">
        <v>35</v>
      </c>
      <c r="M313" s="3">
        <v>0</v>
      </c>
      <c r="N313" s="7">
        <v>0</v>
      </c>
      <c r="O313" s="9" t="s">
        <v>642</v>
      </c>
      <c r="P313" s="9" t="s">
        <v>642</v>
      </c>
      <c r="Q313" s="4" t="s">
        <v>244</v>
      </c>
    </row>
    <row r="314" spans="1:17" ht="90" x14ac:dyDescent="0.25">
      <c r="A314" s="3" t="s">
        <v>41</v>
      </c>
      <c r="B314" s="4" t="s">
        <v>27</v>
      </c>
      <c r="C314" s="3" t="s">
        <v>5</v>
      </c>
      <c r="D314" s="3" t="s">
        <v>2</v>
      </c>
      <c r="E314" s="3" t="s">
        <v>12</v>
      </c>
      <c r="F314" s="3" t="s">
        <v>414</v>
      </c>
      <c r="G314" s="5">
        <v>43041</v>
      </c>
      <c r="H314" s="3" t="s">
        <v>35</v>
      </c>
      <c r="I314" s="3" t="s">
        <v>35</v>
      </c>
      <c r="J314" s="3" t="s">
        <v>96</v>
      </c>
      <c r="K314" s="3" t="s">
        <v>20</v>
      </c>
      <c r="L314" s="3" t="s">
        <v>35</v>
      </c>
      <c r="M314" s="3">
        <v>0</v>
      </c>
      <c r="N314" s="7">
        <v>0</v>
      </c>
      <c r="O314" s="9" t="s">
        <v>642</v>
      </c>
      <c r="P314" s="9" t="s">
        <v>642</v>
      </c>
      <c r="Q314" s="4" t="s">
        <v>97</v>
      </c>
    </row>
    <row r="315" spans="1:17" ht="30" x14ac:dyDescent="0.25">
      <c r="A315" s="3" t="s">
        <v>41</v>
      </c>
      <c r="B315" s="4" t="s">
        <v>27</v>
      </c>
      <c r="C315" s="3" t="s">
        <v>5</v>
      </c>
      <c r="D315" s="3" t="s">
        <v>3</v>
      </c>
      <c r="E315" s="3" t="s">
        <v>12</v>
      </c>
      <c r="F315" s="3" t="s">
        <v>454</v>
      </c>
      <c r="G315" s="5">
        <v>42743</v>
      </c>
      <c r="H315" s="3" t="s">
        <v>35</v>
      </c>
      <c r="I315" s="3" t="s">
        <v>35</v>
      </c>
      <c r="J315" s="3" t="s">
        <v>16</v>
      </c>
      <c r="K315" s="3" t="s">
        <v>20</v>
      </c>
      <c r="L315" s="3" t="s">
        <v>35</v>
      </c>
      <c r="M315" s="3">
        <v>0</v>
      </c>
      <c r="N315" s="7">
        <v>0</v>
      </c>
      <c r="O315" s="9" t="s">
        <v>642</v>
      </c>
      <c r="P315" s="9" t="s">
        <v>642</v>
      </c>
      <c r="Q315" s="4" t="s">
        <v>245</v>
      </c>
    </row>
    <row r="316" spans="1:17" ht="30" x14ac:dyDescent="0.25">
      <c r="A316" s="3" t="s">
        <v>41</v>
      </c>
      <c r="B316" s="4" t="s">
        <v>27</v>
      </c>
      <c r="C316" s="3" t="s">
        <v>5</v>
      </c>
      <c r="D316" s="3" t="s">
        <v>3</v>
      </c>
      <c r="E316" s="3" t="s">
        <v>12</v>
      </c>
      <c r="F316" s="3" t="s">
        <v>455</v>
      </c>
      <c r="G316" s="5">
        <v>43087</v>
      </c>
      <c r="H316" s="3" t="s">
        <v>35</v>
      </c>
      <c r="I316" s="3" t="s">
        <v>35</v>
      </c>
      <c r="J316" s="3" t="s">
        <v>15</v>
      </c>
      <c r="K316" s="3" t="s">
        <v>41</v>
      </c>
      <c r="L316" s="3" t="s">
        <v>35</v>
      </c>
      <c r="M316" s="3">
        <v>0</v>
      </c>
      <c r="N316" s="7">
        <v>0</v>
      </c>
      <c r="O316" s="9" t="s">
        <v>642</v>
      </c>
      <c r="P316" s="9" t="s">
        <v>642</v>
      </c>
      <c r="Q316" s="10" t="s">
        <v>246</v>
      </c>
    </row>
    <row r="317" spans="1:17" ht="60" x14ac:dyDescent="0.25">
      <c r="A317" s="3">
        <v>163410</v>
      </c>
      <c r="B317" s="4" t="s">
        <v>27</v>
      </c>
      <c r="C317" s="3" t="s">
        <v>5</v>
      </c>
      <c r="D317" s="3" t="s">
        <v>3</v>
      </c>
      <c r="E317" s="3" t="s">
        <v>12</v>
      </c>
      <c r="F317" s="3" t="s">
        <v>456</v>
      </c>
      <c r="G317" s="5">
        <v>43087</v>
      </c>
      <c r="H317" s="3" t="s">
        <v>98</v>
      </c>
      <c r="I317" s="3" t="s">
        <v>56</v>
      </c>
      <c r="J317" s="3" t="s">
        <v>15</v>
      </c>
      <c r="K317" s="3" t="s">
        <v>21</v>
      </c>
      <c r="L317" s="3" t="s">
        <v>35</v>
      </c>
      <c r="M317" s="3">
        <v>0</v>
      </c>
      <c r="N317" s="7" t="s">
        <v>642</v>
      </c>
      <c r="O317" s="9" t="s">
        <v>642</v>
      </c>
      <c r="P317" s="9" t="s">
        <v>642</v>
      </c>
      <c r="Q317" s="4" t="s">
        <v>247</v>
      </c>
    </row>
    <row r="318" spans="1:17" ht="30" x14ac:dyDescent="0.25">
      <c r="A318" s="3">
        <v>163984</v>
      </c>
      <c r="B318" s="4" t="s">
        <v>27</v>
      </c>
      <c r="C318" s="3" t="s">
        <v>5</v>
      </c>
      <c r="D318" s="3" t="s">
        <v>3</v>
      </c>
      <c r="E318" s="3" t="s">
        <v>12</v>
      </c>
      <c r="F318" s="3" t="s">
        <v>457</v>
      </c>
      <c r="G318" s="5">
        <v>43144</v>
      </c>
      <c r="H318" s="3" t="s">
        <v>57</v>
      </c>
      <c r="I318" s="3" t="s">
        <v>50</v>
      </c>
      <c r="J318" s="3" t="s">
        <v>16</v>
      </c>
      <c r="K318" s="3" t="s">
        <v>21</v>
      </c>
      <c r="L318" s="3" t="s">
        <v>35</v>
      </c>
      <c r="M318" s="3">
        <v>0</v>
      </c>
      <c r="N318" s="7" t="s">
        <v>642</v>
      </c>
      <c r="O318" s="9" t="s">
        <v>642</v>
      </c>
      <c r="P318" s="9" t="s">
        <v>642</v>
      </c>
      <c r="Q318" s="4" t="s">
        <v>248</v>
      </c>
    </row>
    <row r="319" spans="1:17" ht="255" x14ac:dyDescent="0.25">
      <c r="A319" s="3" t="s">
        <v>41</v>
      </c>
      <c r="B319" s="4" t="s">
        <v>27</v>
      </c>
      <c r="C319" s="3" t="s">
        <v>5</v>
      </c>
      <c r="D319" s="3" t="s">
        <v>2</v>
      </c>
      <c r="E319" s="3" t="s">
        <v>12</v>
      </c>
      <c r="F319" s="3" t="s">
        <v>442</v>
      </c>
      <c r="G319" s="5">
        <v>43181</v>
      </c>
      <c r="H319" s="3" t="s">
        <v>35</v>
      </c>
      <c r="I319" s="3" t="s">
        <v>35</v>
      </c>
      <c r="J319" s="3" t="s">
        <v>96</v>
      </c>
      <c r="K319" s="3" t="s">
        <v>20</v>
      </c>
      <c r="L319" s="3" t="s">
        <v>35</v>
      </c>
      <c r="M319" s="3">
        <v>0</v>
      </c>
      <c r="N319" s="7" t="s">
        <v>642</v>
      </c>
      <c r="O319" s="9" t="s">
        <v>642</v>
      </c>
      <c r="P319" s="9" t="s">
        <v>642</v>
      </c>
      <c r="Q319" s="4" t="s">
        <v>135</v>
      </c>
    </row>
    <row r="320" spans="1:17" ht="30" x14ac:dyDescent="0.25">
      <c r="A320" s="3" t="s">
        <v>41</v>
      </c>
      <c r="B320" s="4" t="s">
        <v>27</v>
      </c>
      <c r="C320" s="3" t="s">
        <v>5</v>
      </c>
      <c r="D320" s="3" t="s">
        <v>3</v>
      </c>
      <c r="E320" s="3" t="s">
        <v>12</v>
      </c>
      <c r="F320" s="3" t="s">
        <v>458</v>
      </c>
      <c r="G320" s="5">
        <v>43185</v>
      </c>
      <c r="H320" s="3" t="s">
        <v>35</v>
      </c>
      <c r="I320" s="3" t="s">
        <v>35</v>
      </c>
      <c r="J320" s="3" t="s">
        <v>15</v>
      </c>
      <c r="K320" s="3" t="s">
        <v>41</v>
      </c>
      <c r="L320" s="3" t="s">
        <v>35</v>
      </c>
      <c r="M320" s="3">
        <v>0</v>
      </c>
      <c r="N320" s="7" t="s">
        <v>642</v>
      </c>
      <c r="O320" s="9" t="s">
        <v>642</v>
      </c>
      <c r="P320" s="9" t="s">
        <v>642</v>
      </c>
      <c r="Q320" s="4" t="s">
        <v>249</v>
      </c>
    </row>
    <row r="321" spans="1:23" ht="30" x14ac:dyDescent="0.25">
      <c r="A321" s="3">
        <v>162958</v>
      </c>
      <c r="B321" s="4" t="s">
        <v>27</v>
      </c>
      <c r="C321" s="3" t="s">
        <v>5</v>
      </c>
      <c r="D321" s="3" t="s">
        <v>2</v>
      </c>
      <c r="E321" s="3" t="s">
        <v>12</v>
      </c>
      <c r="F321" s="3" t="s">
        <v>407</v>
      </c>
      <c r="G321" s="5">
        <v>43185</v>
      </c>
      <c r="H321" s="3" t="s">
        <v>38</v>
      </c>
      <c r="I321" s="3" t="s">
        <v>38</v>
      </c>
      <c r="J321" s="3" t="s">
        <v>15</v>
      </c>
      <c r="K321" s="3" t="s">
        <v>21</v>
      </c>
      <c r="L321" s="3" t="s">
        <v>35</v>
      </c>
      <c r="M321" s="3">
        <v>0</v>
      </c>
      <c r="N321" s="7">
        <v>10665.05</v>
      </c>
      <c r="O321" s="9">
        <v>1.5</v>
      </c>
      <c r="P321" s="7">
        <v>167.5</v>
      </c>
      <c r="Q321" s="4" t="s">
        <v>91</v>
      </c>
    </row>
    <row r="322" spans="1:23" ht="105" x14ac:dyDescent="0.25">
      <c r="A322" s="3">
        <v>162958</v>
      </c>
      <c r="B322" s="4" t="s">
        <v>27</v>
      </c>
      <c r="C322" s="3" t="s">
        <v>5</v>
      </c>
      <c r="D322" s="3" t="s">
        <v>3</v>
      </c>
      <c r="E322" s="3" t="s">
        <v>12</v>
      </c>
      <c r="F322" s="3" t="s">
        <v>407</v>
      </c>
      <c r="G322" s="5">
        <v>43185</v>
      </c>
      <c r="H322" s="3" t="s">
        <v>38</v>
      </c>
      <c r="I322" s="3" t="s">
        <v>38</v>
      </c>
      <c r="J322" s="3" t="s">
        <v>15</v>
      </c>
      <c r="K322" s="3" t="s">
        <v>21</v>
      </c>
      <c r="L322" s="3" t="s">
        <v>35</v>
      </c>
      <c r="M322" s="3" t="s">
        <v>642</v>
      </c>
      <c r="N322" s="7" t="s">
        <v>642</v>
      </c>
      <c r="O322" s="9" t="s">
        <v>642</v>
      </c>
      <c r="P322" s="9" t="s">
        <v>642</v>
      </c>
      <c r="Q322" s="4" t="s">
        <v>250</v>
      </c>
    </row>
    <row r="323" spans="1:23" ht="90" x14ac:dyDescent="0.25">
      <c r="A323" s="3" t="s">
        <v>41</v>
      </c>
      <c r="B323" s="4" t="s">
        <v>27</v>
      </c>
      <c r="C323" s="3" t="s">
        <v>5</v>
      </c>
      <c r="D323" s="3" t="s">
        <v>3</v>
      </c>
      <c r="E323" s="3" t="s">
        <v>12</v>
      </c>
      <c r="F323" s="3" t="s">
        <v>459</v>
      </c>
      <c r="G323" s="5">
        <v>43265</v>
      </c>
      <c r="H323" s="3" t="s">
        <v>35</v>
      </c>
      <c r="I323" s="3" t="s">
        <v>35</v>
      </c>
      <c r="J323" s="3" t="s">
        <v>96</v>
      </c>
      <c r="K323" s="3" t="s">
        <v>20</v>
      </c>
      <c r="L323" s="3" t="s">
        <v>35</v>
      </c>
      <c r="M323" s="3" t="s">
        <v>642</v>
      </c>
      <c r="N323" s="7" t="s">
        <v>642</v>
      </c>
      <c r="O323" s="9">
        <v>1.5</v>
      </c>
      <c r="P323" s="7">
        <f>135+250</f>
        <v>385</v>
      </c>
      <c r="Q323" s="4" t="s">
        <v>251</v>
      </c>
    </row>
    <row r="324" spans="1:23" ht="30" x14ac:dyDescent="0.25">
      <c r="A324" s="3" t="s">
        <v>41</v>
      </c>
      <c r="B324" s="4" t="s">
        <v>27</v>
      </c>
      <c r="C324" s="3" t="s">
        <v>5</v>
      </c>
      <c r="D324" s="3" t="s">
        <v>3</v>
      </c>
      <c r="E324" s="3" t="s">
        <v>12</v>
      </c>
      <c r="F324" s="3" t="s">
        <v>448</v>
      </c>
      <c r="G324" s="5">
        <v>43202</v>
      </c>
      <c r="H324" s="3" t="s">
        <v>35</v>
      </c>
      <c r="I324" s="3" t="s">
        <v>35</v>
      </c>
      <c r="J324" s="3" t="s">
        <v>96</v>
      </c>
      <c r="K324" s="3" t="s">
        <v>20</v>
      </c>
      <c r="L324" s="3" t="s">
        <v>35</v>
      </c>
      <c r="M324" s="3" t="s">
        <v>642</v>
      </c>
      <c r="N324" s="7" t="s">
        <v>642</v>
      </c>
      <c r="O324" s="9" t="s">
        <v>642</v>
      </c>
      <c r="P324" s="9" t="s">
        <v>642</v>
      </c>
      <c r="Q324" s="4" t="s">
        <v>240</v>
      </c>
    </row>
    <row r="325" spans="1:23" ht="90" x14ac:dyDescent="0.25">
      <c r="A325" s="3" t="s">
        <v>41</v>
      </c>
      <c r="B325" s="4" t="s">
        <v>27</v>
      </c>
      <c r="C325" s="3" t="s">
        <v>5</v>
      </c>
      <c r="D325" s="3" t="s">
        <v>3</v>
      </c>
      <c r="E325" s="3" t="s">
        <v>12</v>
      </c>
      <c r="F325" s="3" t="s">
        <v>448</v>
      </c>
      <c r="G325" s="5">
        <v>43202</v>
      </c>
      <c r="H325" s="3" t="s">
        <v>35</v>
      </c>
      <c r="I325" s="3" t="s">
        <v>35</v>
      </c>
      <c r="J325" s="3" t="s">
        <v>96</v>
      </c>
      <c r="K325" s="3" t="s">
        <v>20</v>
      </c>
      <c r="L325" s="3" t="s">
        <v>35</v>
      </c>
      <c r="M325" s="3" t="s">
        <v>642</v>
      </c>
      <c r="N325" s="7" t="s">
        <v>642</v>
      </c>
      <c r="O325" s="9" t="s">
        <v>642</v>
      </c>
      <c r="P325" s="9" t="s">
        <v>642</v>
      </c>
      <c r="Q325" s="4" t="s">
        <v>252</v>
      </c>
    </row>
    <row r="326" spans="1:23" ht="60" x14ac:dyDescent="0.25">
      <c r="A326" s="3">
        <v>162430</v>
      </c>
      <c r="B326" s="4" t="s">
        <v>27</v>
      </c>
      <c r="C326" s="3" t="s">
        <v>5</v>
      </c>
      <c r="D326" s="3" t="s">
        <v>3</v>
      </c>
      <c r="E326" s="3" t="s">
        <v>12</v>
      </c>
      <c r="F326" s="3" t="s">
        <v>449</v>
      </c>
      <c r="G326" s="5">
        <v>43227</v>
      </c>
      <c r="H326" s="3" t="s">
        <v>53</v>
      </c>
      <c r="I326" s="3" t="s">
        <v>53</v>
      </c>
      <c r="J326" s="3" t="s">
        <v>96</v>
      </c>
      <c r="K326" s="3" t="s">
        <v>21</v>
      </c>
      <c r="L326" s="3" t="s">
        <v>35</v>
      </c>
      <c r="M326" s="3" t="s">
        <v>642</v>
      </c>
      <c r="N326" s="7">
        <v>59246.52</v>
      </c>
      <c r="O326" s="9">
        <v>5</v>
      </c>
      <c r="P326" s="7">
        <v>535</v>
      </c>
      <c r="Q326" s="4" t="s">
        <v>92</v>
      </c>
    </row>
    <row r="327" spans="1:23" ht="45" x14ac:dyDescent="0.25">
      <c r="A327" s="3" t="s">
        <v>41</v>
      </c>
      <c r="B327" s="4" t="s">
        <v>27</v>
      </c>
      <c r="C327" s="3" t="s">
        <v>5</v>
      </c>
      <c r="D327" s="3" t="s">
        <v>3</v>
      </c>
      <c r="E327" s="3" t="s">
        <v>12</v>
      </c>
      <c r="F327" s="3" t="s">
        <v>450</v>
      </c>
      <c r="G327" s="5">
        <v>43237</v>
      </c>
      <c r="H327" s="3" t="s">
        <v>35</v>
      </c>
      <c r="I327" s="3" t="s">
        <v>35</v>
      </c>
      <c r="J327" s="3" t="s">
        <v>16</v>
      </c>
      <c r="K327" s="3" t="s">
        <v>41</v>
      </c>
      <c r="L327" s="3" t="s">
        <v>35</v>
      </c>
      <c r="M327" s="3">
        <v>0</v>
      </c>
      <c r="N327" s="7">
        <v>0</v>
      </c>
      <c r="O327" s="9" t="s">
        <v>642</v>
      </c>
      <c r="P327" s="9" t="s">
        <v>642</v>
      </c>
      <c r="Q327" s="4" t="s">
        <v>241</v>
      </c>
    </row>
    <row r="328" spans="1:23" s="11" customFormat="1" ht="135" x14ac:dyDescent="0.25">
      <c r="A328" s="3" t="s">
        <v>41</v>
      </c>
      <c r="B328" s="4" t="s">
        <v>27</v>
      </c>
      <c r="C328" s="3" t="s">
        <v>5</v>
      </c>
      <c r="D328" s="3" t="s">
        <v>3</v>
      </c>
      <c r="E328" s="3" t="s">
        <v>12</v>
      </c>
      <c r="F328" s="3" t="s">
        <v>460</v>
      </c>
      <c r="G328" s="5">
        <v>43343</v>
      </c>
      <c r="H328" s="3" t="s">
        <v>35</v>
      </c>
      <c r="I328" s="3" t="s">
        <v>35</v>
      </c>
      <c r="J328" s="3" t="s">
        <v>96</v>
      </c>
      <c r="K328" s="3" t="s">
        <v>20</v>
      </c>
      <c r="L328" s="3" t="s">
        <v>35</v>
      </c>
      <c r="M328" s="3" t="s">
        <v>642</v>
      </c>
      <c r="N328" s="7" t="s">
        <v>642</v>
      </c>
      <c r="O328" s="9" t="s">
        <v>642</v>
      </c>
      <c r="P328" s="9" t="s">
        <v>642</v>
      </c>
      <c r="Q328" s="4" t="s">
        <v>253</v>
      </c>
      <c r="R328" s="3"/>
      <c r="S328" s="3"/>
      <c r="T328" s="3"/>
      <c r="U328" s="3"/>
      <c r="V328" s="3"/>
      <c r="W328" s="3"/>
    </row>
    <row r="329" spans="1:23" ht="45" x14ac:dyDescent="0.25">
      <c r="A329" s="3" t="s">
        <v>41</v>
      </c>
      <c r="B329" s="4" t="s">
        <v>27</v>
      </c>
      <c r="C329" s="3" t="s">
        <v>5</v>
      </c>
      <c r="D329" s="3" t="s">
        <v>3</v>
      </c>
      <c r="E329" s="3" t="s">
        <v>12</v>
      </c>
      <c r="F329" s="3" t="s">
        <v>461</v>
      </c>
      <c r="G329" s="5">
        <v>43287</v>
      </c>
      <c r="H329" s="3" t="s">
        <v>35</v>
      </c>
      <c r="I329" s="3" t="s">
        <v>35</v>
      </c>
      <c r="J329" s="3" t="s">
        <v>96</v>
      </c>
      <c r="K329" s="3" t="s">
        <v>41</v>
      </c>
      <c r="L329" s="3" t="s">
        <v>35</v>
      </c>
      <c r="M329" s="3">
        <v>0</v>
      </c>
      <c r="N329" s="7">
        <v>0</v>
      </c>
      <c r="O329" s="9" t="s">
        <v>642</v>
      </c>
      <c r="P329" s="9" t="s">
        <v>642</v>
      </c>
      <c r="Q329" s="4" t="s">
        <v>254</v>
      </c>
    </row>
    <row r="330" spans="1:23" ht="90" x14ac:dyDescent="0.25">
      <c r="A330" s="3">
        <v>160947</v>
      </c>
      <c r="B330" s="4" t="s">
        <v>27</v>
      </c>
      <c r="C330" s="3" t="s">
        <v>5</v>
      </c>
      <c r="D330" s="3" t="s">
        <v>3</v>
      </c>
      <c r="E330" s="3" t="s">
        <v>12</v>
      </c>
      <c r="F330" s="3" t="s">
        <v>445</v>
      </c>
      <c r="G330" s="5">
        <v>43342</v>
      </c>
      <c r="H330" s="3" t="s">
        <v>47</v>
      </c>
      <c r="I330" s="3" t="s">
        <v>47</v>
      </c>
      <c r="J330" s="3" t="s">
        <v>15</v>
      </c>
      <c r="K330" s="3" t="s">
        <v>21</v>
      </c>
      <c r="L330" s="3" t="s">
        <v>35</v>
      </c>
      <c r="M330" s="3">
        <v>0</v>
      </c>
      <c r="N330" s="7" t="s">
        <v>642</v>
      </c>
      <c r="O330" s="9" t="s">
        <v>642</v>
      </c>
      <c r="P330" s="9" t="s">
        <v>642</v>
      </c>
      <c r="Q330" s="4" t="s">
        <v>236</v>
      </c>
    </row>
    <row r="331" spans="1:23" ht="30" x14ac:dyDescent="0.25">
      <c r="A331" s="3" t="s">
        <v>41</v>
      </c>
      <c r="B331" s="4" t="s">
        <v>27</v>
      </c>
      <c r="C331" s="3" t="s">
        <v>5</v>
      </c>
      <c r="D331" s="3" t="s">
        <v>3</v>
      </c>
      <c r="E331" s="3" t="s">
        <v>12</v>
      </c>
      <c r="F331" s="3" t="s">
        <v>462</v>
      </c>
      <c r="G331" s="5">
        <v>43350</v>
      </c>
      <c r="H331" s="3" t="s">
        <v>35</v>
      </c>
      <c r="I331" s="3" t="s">
        <v>35</v>
      </c>
      <c r="J331" s="3" t="s">
        <v>16</v>
      </c>
      <c r="K331" s="3" t="s">
        <v>41</v>
      </c>
      <c r="L331" s="3" t="s">
        <v>35</v>
      </c>
      <c r="M331" s="3">
        <v>0</v>
      </c>
      <c r="N331" s="7">
        <v>0</v>
      </c>
      <c r="O331" s="9" t="s">
        <v>642</v>
      </c>
      <c r="P331" s="9" t="s">
        <v>642</v>
      </c>
      <c r="Q331" s="4" t="s">
        <v>255</v>
      </c>
    </row>
    <row r="332" spans="1:23" s="18" customFormat="1" ht="60" x14ac:dyDescent="0.25">
      <c r="A332" s="3" t="s">
        <v>41</v>
      </c>
      <c r="B332" s="4" t="s">
        <v>27</v>
      </c>
      <c r="C332" s="3" t="s">
        <v>5</v>
      </c>
      <c r="D332" s="3" t="s">
        <v>3</v>
      </c>
      <c r="E332" s="3" t="s">
        <v>12</v>
      </c>
      <c r="F332" s="3" t="s">
        <v>446</v>
      </c>
      <c r="G332" s="5">
        <v>42985</v>
      </c>
      <c r="H332" s="3" t="s">
        <v>35</v>
      </c>
      <c r="I332" s="3" t="s">
        <v>35</v>
      </c>
      <c r="J332" s="3" t="s">
        <v>237</v>
      </c>
      <c r="K332" s="3" t="s">
        <v>20</v>
      </c>
      <c r="L332" s="3" t="s">
        <v>35</v>
      </c>
      <c r="M332" s="3">
        <v>0</v>
      </c>
      <c r="N332" s="7">
        <v>0</v>
      </c>
      <c r="O332" s="9" t="s">
        <v>642</v>
      </c>
      <c r="P332" s="9" t="s">
        <v>642</v>
      </c>
      <c r="Q332" s="4" t="s">
        <v>238</v>
      </c>
      <c r="R332" s="3"/>
      <c r="S332" s="3"/>
      <c r="T332" s="3"/>
      <c r="U332" s="3"/>
      <c r="V332" s="3"/>
      <c r="W332" s="3"/>
    </row>
    <row r="333" spans="1:23" ht="30" x14ac:dyDescent="0.25">
      <c r="A333" s="3" t="s">
        <v>41</v>
      </c>
      <c r="B333" s="4" t="s">
        <v>27</v>
      </c>
      <c r="C333" s="3" t="s">
        <v>5</v>
      </c>
      <c r="D333" s="3" t="s">
        <v>3</v>
      </c>
      <c r="E333" s="3" t="s">
        <v>12</v>
      </c>
      <c r="F333" s="3" t="s">
        <v>447</v>
      </c>
      <c r="G333" s="5">
        <v>42985</v>
      </c>
      <c r="H333" s="3" t="s">
        <v>35</v>
      </c>
      <c r="I333" s="3" t="s">
        <v>35</v>
      </c>
      <c r="J333" s="3" t="s">
        <v>16</v>
      </c>
      <c r="K333" s="3" t="s">
        <v>20</v>
      </c>
      <c r="L333" s="3" t="s">
        <v>35</v>
      </c>
      <c r="M333" s="3" t="s">
        <v>642</v>
      </c>
      <c r="N333" s="7" t="s">
        <v>642</v>
      </c>
      <c r="O333" s="9" t="s">
        <v>642</v>
      </c>
      <c r="P333" s="9" t="s">
        <v>642</v>
      </c>
      <c r="Q333" s="4" t="s">
        <v>239</v>
      </c>
    </row>
    <row r="334" spans="1:23" ht="30" x14ac:dyDescent="0.25">
      <c r="A334" s="3">
        <v>142081</v>
      </c>
      <c r="B334" s="4" t="s">
        <v>137</v>
      </c>
      <c r="C334" s="3" t="s">
        <v>6</v>
      </c>
      <c r="D334" s="3" t="s">
        <v>10</v>
      </c>
      <c r="E334" s="3" t="s">
        <v>13</v>
      </c>
      <c r="F334" s="3" t="s">
        <v>604</v>
      </c>
      <c r="G334" s="5">
        <v>42899</v>
      </c>
      <c r="H334" s="3" t="s">
        <v>136</v>
      </c>
      <c r="I334" s="3" t="s">
        <v>136</v>
      </c>
      <c r="J334" s="3" t="s">
        <v>35</v>
      </c>
      <c r="K334" s="3" t="s">
        <v>21</v>
      </c>
      <c r="L334" s="3" t="s">
        <v>35</v>
      </c>
      <c r="M334" s="3" t="s">
        <v>642</v>
      </c>
      <c r="N334" s="7" t="s">
        <v>642</v>
      </c>
      <c r="O334" s="9" t="s">
        <v>642</v>
      </c>
      <c r="P334" s="9" t="s">
        <v>642</v>
      </c>
      <c r="Q334" s="4" t="s">
        <v>318</v>
      </c>
    </row>
    <row r="335" spans="1:23" ht="30" x14ac:dyDescent="0.25">
      <c r="A335" s="3">
        <v>162539</v>
      </c>
      <c r="B335" s="4" t="s">
        <v>137</v>
      </c>
      <c r="C335" s="3" t="s">
        <v>6</v>
      </c>
      <c r="D335" s="3" t="s">
        <v>10</v>
      </c>
      <c r="E335" s="3" t="s">
        <v>13</v>
      </c>
      <c r="F335" s="3" t="s">
        <v>605</v>
      </c>
      <c r="G335" s="5">
        <v>42906</v>
      </c>
      <c r="H335" s="3" t="s">
        <v>153</v>
      </c>
      <c r="I335" s="3" t="s">
        <v>153</v>
      </c>
      <c r="J335" s="3" t="s">
        <v>35</v>
      </c>
      <c r="K335" s="3" t="s">
        <v>21</v>
      </c>
      <c r="L335" s="3" t="s">
        <v>35</v>
      </c>
      <c r="M335" s="3" t="s">
        <v>642</v>
      </c>
      <c r="N335" s="7" t="s">
        <v>642</v>
      </c>
      <c r="O335" s="9" t="s">
        <v>642</v>
      </c>
      <c r="P335" s="9" t="s">
        <v>642</v>
      </c>
      <c r="Q335" s="4" t="s">
        <v>319</v>
      </c>
    </row>
    <row r="336" spans="1:23" ht="30" x14ac:dyDescent="0.25">
      <c r="A336" s="3" t="s">
        <v>41</v>
      </c>
      <c r="B336" s="4" t="s">
        <v>137</v>
      </c>
      <c r="C336" s="3" t="s">
        <v>6</v>
      </c>
      <c r="D336" s="3" t="s">
        <v>10</v>
      </c>
      <c r="E336" s="3" t="s">
        <v>13</v>
      </c>
      <c r="F336" s="3" t="s">
        <v>606</v>
      </c>
      <c r="G336" s="5">
        <v>42884</v>
      </c>
      <c r="H336" s="3" t="s">
        <v>35</v>
      </c>
      <c r="I336" s="3" t="s">
        <v>35</v>
      </c>
      <c r="J336" s="3" t="s">
        <v>35</v>
      </c>
      <c r="K336" s="3" t="s">
        <v>20</v>
      </c>
      <c r="L336" s="3" t="s">
        <v>35</v>
      </c>
      <c r="M336" s="3" t="s">
        <v>642</v>
      </c>
      <c r="N336" s="7">
        <v>0</v>
      </c>
      <c r="O336" s="9" t="s">
        <v>642</v>
      </c>
      <c r="P336" s="9" t="s">
        <v>642</v>
      </c>
      <c r="Q336" s="4" t="s">
        <v>320</v>
      </c>
    </row>
    <row r="337" spans="1:17" ht="30" x14ac:dyDescent="0.25">
      <c r="A337" s="3" t="s">
        <v>41</v>
      </c>
      <c r="B337" s="4" t="s">
        <v>137</v>
      </c>
      <c r="C337" s="3" t="s">
        <v>6</v>
      </c>
      <c r="D337" s="3" t="s">
        <v>10</v>
      </c>
      <c r="E337" s="3" t="s">
        <v>13</v>
      </c>
      <c r="F337" s="3" t="s">
        <v>607</v>
      </c>
      <c r="G337" s="5">
        <v>42906</v>
      </c>
      <c r="H337" s="3" t="s">
        <v>35</v>
      </c>
      <c r="I337" s="3" t="s">
        <v>35</v>
      </c>
      <c r="J337" s="3" t="s">
        <v>35</v>
      </c>
      <c r="K337" s="3" t="s">
        <v>41</v>
      </c>
      <c r="L337" s="3" t="s">
        <v>35</v>
      </c>
      <c r="M337" s="3">
        <v>0</v>
      </c>
      <c r="N337" s="7">
        <v>0</v>
      </c>
      <c r="O337" s="9" t="s">
        <v>642</v>
      </c>
      <c r="P337" s="9" t="s">
        <v>642</v>
      </c>
      <c r="Q337" s="4" t="s">
        <v>321</v>
      </c>
    </row>
    <row r="338" spans="1:17" ht="30" x14ac:dyDescent="0.25">
      <c r="A338" s="3" t="s">
        <v>41</v>
      </c>
      <c r="B338" s="4" t="s">
        <v>137</v>
      </c>
      <c r="C338" s="3" t="s">
        <v>6</v>
      </c>
      <c r="D338" s="3" t="s">
        <v>10</v>
      </c>
      <c r="E338" s="3" t="s">
        <v>13</v>
      </c>
      <c r="F338" s="3" t="s">
        <v>608</v>
      </c>
      <c r="G338" s="5">
        <v>42906</v>
      </c>
      <c r="H338" s="3" t="s">
        <v>35</v>
      </c>
      <c r="I338" s="3" t="s">
        <v>35</v>
      </c>
      <c r="J338" s="3" t="s">
        <v>35</v>
      </c>
      <c r="K338" s="3" t="s">
        <v>41</v>
      </c>
      <c r="L338" s="3" t="s">
        <v>35</v>
      </c>
      <c r="M338" s="3">
        <v>0</v>
      </c>
      <c r="N338" s="7">
        <v>0</v>
      </c>
      <c r="O338" s="9" t="s">
        <v>642</v>
      </c>
      <c r="P338" s="9" t="s">
        <v>642</v>
      </c>
      <c r="Q338" s="4" t="s">
        <v>342</v>
      </c>
    </row>
    <row r="339" spans="1:17" ht="30" x14ac:dyDescent="0.25">
      <c r="A339" s="3">
        <v>162539</v>
      </c>
      <c r="B339" s="4" t="s">
        <v>137</v>
      </c>
      <c r="C339" s="3" t="s">
        <v>6</v>
      </c>
      <c r="D339" s="3" t="s">
        <v>10</v>
      </c>
      <c r="E339" s="3" t="s">
        <v>13</v>
      </c>
      <c r="F339" s="3" t="s">
        <v>609</v>
      </c>
      <c r="G339" s="5">
        <v>42909</v>
      </c>
      <c r="H339" s="3" t="s">
        <v>153</v>
      </c>
      <c r="I339" s="3" t="s">
        <v>153</v>
      </c>
      <c r="J339" s="3" t="s">
        <v>35</v>
      </c>
      <c r="K339" s="3" t="s">
        <v>19</v>
      </c>
      <c r="L339" s="3" t="s">
        <v>40</v>
      </c>
      <c r="M339" s="3" t="s">
        <v>642</v>
      </c>
      <c r="N339" s="7" t="s">
        <v>642</v>
      </c>
      <c r="O339" s="9" t="s">
        <v>642</v>
      </c>
      <c r="P339" s="9" t="s">
        <v>642</v>
      </c>
      <c r="Q339" s="4" t="s">
        <v>343</v>
      </c>
    </row>
    <row r="340" spans="1:17" ht="30" x14ac:dyDescent="0.25">
      <c r="A340" s="3" t="s">
        <v>41</v>
      </c>
      <c r="B340" s="4" t="s">
        <v>137</v>
      </c>
      <c r="C340" s="3" t="s">
        <v>6</v>
      </c>
      <c r="D340" s="3" t="s">
        <v>10</v>
      </c>
      <c r="E340" s="3" t="s">
        <v>13</v>
      </c>
      <c r="F340" s="3" t="s">
        <v>610</v>
      </c>
      <c r="G340" s="5">
        <v>42900</v>
      </c>
      <c r="H340" s="3" t="s">
        <v>35</v>
      </c>
      <c r="I340" s="3" t="s">
        <v>35</v>
      </c>
      <c r="J340" s="3" t="s">
        <v>35</v>
      </c>
      <c r="K340" s="3" t="s">
        <v>41</v>
      </c>
      <c r="L340" s="3" t="s">
        <v>35</v>
      </c>
      <c r="M340" s="3">
        <v>0</v>
      </c>
      <c r="N340" s="7">
        <v>0</v>
      </c>
      <c r="O340" s="9" t="s">
        <v>642</v>
      </c>
      <c r="P340" s="9" t="s">
        <v>642</v>
      </c>
      <c r="Q340" s="4" t="s">
        <v>344</v>
      </c>
    </row>
    <row r="341" spans="1:17" ht="30" x14ac:dyDescent="0.25">
      <c r="A341" s="3" t="s">
        <v>41</v>
      </c>
      <c r="B341" s="4" t="s">
        <v>137</v>
      </c>
      <c r="C341" s="3" t="s">
        <v>6</v>
      </c>
      <c r="D341" s="3" t="s">
        <v>10</v>
      </c>
      <c r="E341" s="3" t="s">
        <v>13</v>
      </c>
      <c r="F341" s="3" t="s">
        <v>611</v>
      </c>
      <c r="G341" s="5">
        <v>42884</v>
      </c>
      <c r="H341" s="3" t="s">
        <v>35</v>
      </c>
      <c r="I341" s="3" t="s">
        <v>35</v>
      </c>
      <c r="J341" s="3" t="s">
        <v>35</v>
      </c>
      <c r="K341" s="3" t="s">
        <v>41</v>
      </c>
      <c r="L341" s="3" t="s">
        <v>35</v>
      </c>
      <c r="M341" s="3">
        <v>0</v>
      </c>
      <c r="N341" s="7">
        <v>0</v>
      </c>
      <c r="O341" s="9" t="s">
        <v>642</v>
      </c>
      <c r="P341" s="9" t="s">
        <v>642</v>
      </c>
      <c r="Q341" s="4" t="s">
        <v>345</v>
      </c>
    </row>
    <row r="342" spans="1:17" ht="30" x14ac:dyDescent="0.25">
      <c r="A342" s="3" t="s">
        <v>41</v>
      </c>
      <c r="B342" s="4" t="s">
        <v>137</v>
      </c>
      <c r="C342" s="3" t="s">
        <v>6</v>
      </c>
      <c r="D342" s="3" t="s">
        <v>10</v>
      </c>
      <c r="E342" s="3" t="s">
        <v>13</v>
      </c>
      <c r="F342" s="3" t="s">
        <v>612</v>
      </c>
      <c r="G342" s="5">
        <v>42898</v>
      </c>
      <c r="H342" s="3" t="s">
        <v>35</v>
      </c>
      <c r="I342" s="3" t="s">
        <v>35</v>
      </c>
      <c r="J342" s="3" t="s">
        <v>35</v>
      </c>
      <c r="K342" s="3" t="s">
        <v>41</v>
      </c>
      <c r="L342" s="3" t="s">
        <v>35</v>
      </c>
      <c r="M342" s="3">
        <v>0</v>
      </c>
      <c r="N342" s="7">
        <v>0</v>
      </c>
      <c r="O342" s="9" t="s">
        <v>642</v>
      </c>
      <c r="P342" s="9" t="s">
        <v>642</v>
      </c>
      <c r="Q342" s="4" t="s">
        <v>346</v>
      </c>
    </row>
    <row r="343" spans="1:17" ht="30" x14ac:dyDescent="0.25">
      <c r="A343" s="3" t="s">
        <v>41</v>
      </c>
      <c r="B343" s="4" t="s">
        <v>137</v>
      </c>
      <c r="C343" s="3" t="s">
        <v>6</v>
      </c>
      <c r="D343" s="3" t="s">
        <v>10</v>
      </c>
      <c r="E343" s="3" t="s">
        <v>13</v>
      </c>
      <c r="F343" s="3" t="s">
        <v>613</v>
      </c>
      <c r="G343" s="5">
        <v>42884</v>
      </c>
      <c r="H343" s="3" t="s">
        <v>35</v>
      </c>
      <c r="I343" s="3" t="s">
        <v>35</v>
      </c>
      <c r="J343" s="3" t="s">
        <v>35</v>
      </c>
      <c r="K343" s="3" t="s">
        <v>41</v>
      </c>
      <c r="L343" s="3" t="s">
        <v>35</v>
      </c>
      <c r="M343" s="3">
        <v>0</v>
      </c>
      <c r="N343" s="7">
        <v>0</v>
      </c>
      <c r="O343" s="9" t="s">
        <v>642</v>
      </c>
      <c r="P343" s="9" t="s">
        <v>642</v>
      </c>
      <c r="Q343" s="4" t="s">
        <v>347</v>
      </c>
    </row>
    <row r="344" spans="1:17" ht="30" x14ac:dyDescent="0.25">
      <c r="A344" s="3" t="s">
        <v>41</v>
      </c>
      <c r="B344" s="4" t="s">
        <v>137</v>
      </c>
      <c r="C344" s="3" t="s">
        <v>6</v>
      </c>
      <c r="D344" s="3" t="s">
        <v>10</v>
      </c>
      <c r="E344" s="3" t="s">
        <v>13</v>
      </c>
      <c r="F344" s="3" t="s">
        <v>614</v>
      </c>
      <c r="G344" s="5">
        <v>42884</v>
      </c>
      <c r="H344" s="3" t="s">
        <v>35</v>
      </c>
      <c r="I344" s="3" t="s">
        <v>35</v>
      </c>
      <c r="J344" s="3" t="s">
        <v>35</v>
      </c>
      <c r="K344" s="3" t="s">
        <v>41</v>
      </c>
      <c r="L344" s="3" t="s">
        <v>35</v>
      </c>
      <c r="M344" s="3">
        <v>0</v>
      </c>
      <c r="N344" s="7">
        <v>0</v>
      </c>
      <c r="O344" s="9" t="s">
        <v>642</v>
      </c>
      <c r="P344" s="9" t="s">
        <v>642</v>
      </c>
      <c r="Q344" s="4" t="s">
        <v>348</v>
      </c>
    </row>
    <row r="345" spans="1:17" ht="30" x14ac:dyDescent="0.25">
      <c r="A345" s="3">
        <v>141705</v>
      </c>
      <c r="B345" s="4" t="s">
        <v>137</v>
      </c>
      <c r="C345" s="3" t="s">
        <v>6</v>
      </c>
      <c r="D345" s="3" t="s">
        <v>10</v>
      </c>
      <c r="E345" s="3" t="s">
        <v>13</v>
      </c>
      <c r="F345" s="3" t="s">
        <v>615</v>
      </c>
      <c r="G345" s="5">
        <v>42929</v>
      </c>
      <c r="H345" s="3" t="s">
        <v>35</v>
      </c>
      <c r="I345" s="3" t="s">
        <v>35</v>
      </c>
      <c r="J345" s="3" t="s">
        <v>35</v>
      </c>
      <c r="K345" s="3" t="s">
        <v>21</v>
      </c>
      <c r="L345" s="3" t="s">
        <v>35</v>
      </c>
      <c r="M345" s="3" t="s">
        <v>642</v>
      </c>
      <c r="N345" s="7" t="s">
        <v>642</v>
      </c>
      <c r="O345" s="9" t="s">
        <v>642</v>
      </c>
      <c r="P345" s="9" t="s">
        <v>642</v>
      </c>
      <c r="Q345" s="4" t="s">
        <v>349</v>
      </c>
    </row>
    <row r="346" spans="1:17" ht="30" x14ac:dyDescent="0.25">
      <c r="A346" s="3">
        <v>141705</v>
      </c>
      <c r="B346" s="4" t="s">
        <v>137</v>
      </c>
      <c r="C346" s="3" t="s">
        <v>6</v>
      </c>
      <c r="D346" s="3" t="s">
        <v>10</v>
      </c>
      <c r="E346" s="3" t="s">
        <v>13</v>
      </c>
      <c r="F346" s="3" t="s">
        <v>616</v>
      </c>
      <c r="G346" s="5">
        <v>42929</v>
      </c>
      <c r="H346" s="3" t="s">
        <v>35</v>
      </c>
      <c r="I346" s="3" t="s">
        <v>35</v>
      </c>
      <c r="J346" s="3" t="s">
        <v>35</v>
      </c>
      <c r="K346" s="3" t="s">
        <v>21</v>
      </c>
      <c r="L346" s="3" t="s">
        <v>35</v>
      </c>
      <c r="M346" s="3">
        <v>0</v>
      </c>
      <c r="N346" s="7" t="s">
        <v>642</v>
      </c>
      <c r="O346" s="9" t="s">
        <v>642</v>
      </c>
      <c r="P346" s="9" t="s">
        <v>642</v>
      </c>
      <c r="Q346" s="4" t="s">
        <v>350</v>
      </c>
    </row>
    <row r="347" spans="1:17" ht="45" x14ac:dyDescent="0.25">
      <c r="A347" s="3">
        <v>141703</v>
      </c>
      <c r="B347" s="4" t="s">
        <v>137</v>
      </c>
      <c r="C347" s="3" t="s">
        <v>6</v>
      </c>
      <c r="D347" s="3" t="s">
        <v>10</v>
      </c>
      <c r="E347" s="3" t="s">
        <v>13</v>
      </c>
      <c r="F347" s="3" t="s">
        <v>617</v>
      </c>
      <c r="G347" s="5">
        <v>42919</v>
      </c>
      <c r="H347" s="3" t="s">
        <v>156</v>
      </c>
      <c r="I347" s="3" t="s">
        <v>274</v>
      </c>
      <c r="J347" s="3" t="s">
        <v>35</v>
      </c>
      <c r="K347" s="8" t="s">
        <v>21</v>
      </c>
      <c r="L347" s="3" t="s">
        <v>35</v>
      </c>
      <c r="M347" s="3">
        <f>2*7</f>
        <v>14</v>
      </c>
      <c r="N347" s="7">
        <v>9500</v>
      </c>
      <c r="O347" s="9" t="s">
        <v>642</v>
      </c>
      <c r="P347" s="9" t="s">
        <v>642</v>
      </c>
      <c r="Q347" s="4" t="s">
        <v>351</v>
      </c>
    </row>
    <row r="348" spans="1:17" ht="30" x14ac:dyDescent="0.25">
      <c r="A348" s="3">
        <v>141703</v>
      </c>
      <c r="B348" s="4" t="s">
        <v>137</v>
      </c>
      <c r="C348" s="3" t="s">
        <v>6</v>
      </c>
      <c r="D348" s="3" t="s">
        <v>10</v>
      </c>
      <c r="E348" s="3" t="s">
        <v>13</v>
      </c>
      <c r="F348" s="3" t="s">
        <v>618</v>
      </c>
      <c r="G348" s="5">
        <v>42929</v>
      </c>
      <c r="H348" s="3" t="s">
        <v>153</v>
      </c>
      <c r="I348" s="3" t="s">
        <v>153</v>
      </c>
      <c r="J348" s="3" t="s">
        <v>35</v>
      </c>
      <c r="K348" s="3" t="s">
        <v>41</v>
      </c>
      <c r="L348" s="3" t="s">
        <v>35</v>
      </c>
      <c r="M348" s="3">
        <v>0</v>
      </c>
      <c r="N348" s="7" t="s">
        <v>642</v>
      </c>
      <c r="O348" s="9" t="s">
        <v>642</v>
      </c>
      <c r="P348" s="9" t="s">
        <v>642</v>
      </c>
      <c r="Q348" s="4" t="s">
        <v>352</v>
      </c>
    </row>
    <row r="349" spans="1:17" ht="30" x14ac:dyDescent="0.25">
      <c r="A349" s="3">
        <v>162544</v>
      </c>
      <c r="B349" s="4" t="s">
        <v>137</v>
      </c>
      <c r="C349" s="3" t="s">
        <v>6</v>
      </c>
      <c r="D349" s="3" t="s">
        <v>10</v>
      </c>
      <c r="E349" s="3" t="s">
        <v>13</v>
      </c>
      <c r="F349" s="3" t="s">
        <v>619</v>
      </c>
      <c r="G349" s="5">
        <v>42929</v>
      </c>
      <c r="H349" s="3" t="s">
        <v>136</v>
      </c>
      <c r="I349" s="3" t="s">
        <v>136</v>
      </c>
      <c r="J349" s="3" t="s">
        <v>35</v>
      </c>
      <c r="K349" s="3" t="s">
        <v>41</v>
      </c>
      <c r="L349" s="3" t="s">
        <v>35</v>
      </c>
      <c r="M349" s="3">
        <v>0</v>
      </c>
      <c r="N349" s="7" t="s">
        <v>642</v>
      </c>
      <c r="O349" s="9" t="s">
        <v>642</v>
      </c>
      <c r="P349" s="9" t="s">
        <v>642</v>
      </c>
      <c r="Q349" s="4" t="s">
        <v>353</v>
      </c>
    </row>
    <row r="350" spans="1:17" ht="30" x14ac:dyDescent="0.25">
      <c r="A350" s="3">
        <v>142081</v>
      </c>
      <c r="B350" s="4" t="s">
        <v>137</v>
      </c>
      <c r="C350" s="3" t="s">
        <v>6</v>
      </c>
      <c r="D350" s="3" t="s">
        <v>10</v>
      </c>
      <c r="E350" s="3" t="s">
        <v>13</v>
      </c>
      <c r="F350" s="3" t="s">
        <v>620</v>
      </c>
      <c r="G350" s="5">
        <v>42930</v>
      </c>
      <c r="H350" s="3" t="s">
        <v>136</v>
      </c>
      <c r="I350" s="3" t="s">
        <v>136</v>
      </c>
      <c r="J350" s="3" t="s">
        <v>35</v>
      </c>
      <c r="K350" s="3" t="s">
        <v>19</v>
      </c>
      <c r="L350" s="3" t="s">
        <v>40</v>
      </c>
      <c r="M350" s="3">
        <f>6*30</f>
        <v>180</v>
      </c>
      <c r="N350" s="7" t="s">
        <v>642</v>
      </c>
      <c r="O350" s="9" t="s">
        <v>642</v>
      </c>
      <c r="P350" s="9" t="s">
        <v>642</v>
      </c>
      <c r="Q350" s="4" t="s">
        <v>354</v>
      </c>
    </row>
    <row r="351" spans="1:17" ht="30" x14ac:dyDescent="0.25">
      <c r="A351" s="3" t="s">
        <v>41</v>
      </c>
      <c r="B351" s="4" t="s">
        <v>137</v>
      </c>
      <c r="C351" s="3" t="s">
        <v>6</v>
      </c>
      <c r="D351" s="3" t="s">
        <v>10</v>
      </c>
      <c r="E351" s="3" t="s">
        <v>13</v>
      </c>
      <c r="F351" s="3" t="s">
        <v>621</v>
      </c>
      <c r="G351" s="5">
        <v>42948</v>
      </c>
      <c r="H351" s="3" t="s">
        <v>35</v>
      </c>
      <c r="I351" s="3" t="s">
        <v>35</v>
      </c>
      <c r="J351" s="3" t="s">
        <v>35</v>
      </c>
      <c r="K351" s="3" t="s">
        <v>41</v>
      </c>
      <c r="L351" s="3" t="s">
        <v>35</v>
      </c>
      <c r="M351" s="3">
        <v>7</v>
      </c>
      <c r="N351" s="7">
        <v>0</v>
      </c>
      <c r="O351" s="9" t="s">
        <v>642</v>
      </c>
      <c r="P351" s="9" t="s">
        <v>642</v>
      </c>
      <c r="Q351" s="4" t="s">
        <v>355</v>
      </c>
    </row>
    <row r="352" spans="1:17" ht="30" x14ac:dyDescent="0.25">
      <c r="A352" s="3" t="s">
        <v>41</v>
      </c>
      <c r="B352" s="4" t="s">
        <v>137</v>
      </c>
      <c r="C352" s="3" t="s">
        <v>6</v>
      </c>
      <c r="D352" s="3" t="s">
        <v>10</v>
      </c>
      <c r="E352" s="3" t="s">
        <v>13</v>
      </c>
      <c r="F352" s="3" t="s">
        <v>622</v>
      </c>
      <c r="G352" s="5">
        <v>42930</v>
      </c>
      <c r="H352" s="3" t="s">
        <v>35</v>
      </c>
      <c r="I352" s="3" t="s">
        <v>35</v>
      </c>
      <c r="J352" s="3" t="s">
        <v>35</v>
      </c>
      <c r="K352" s="3" t="s">
        <v>41</v>
      </c>
      <c r="L352" s="3" t="s">
        <v>35</v>
      </c>
      <c r="M352" s="3" t="s">
        <v>642</v>
      </c>
      <c r="N352" s="7">
        <v>0</v>
      </c>
      <c r="O352" s="9" t="s">
        <v>642</v>
      </c>
      <c r="P352" s="9" t="s">
        <v>642</v>
      </c>
      <c r="Q352" s="4" t="s">
        <v>356</v>
      </c>
    </row>
    <row r="353" spans="1:17" ht="30" x14ac:dyDescent="0.25">
      <c r="A353" s="3" t="s">
        <v>41</v>
      </c>
      <c r="B353" s="4" t="s">
        <v>137</v>
      </c>
      <c r="C353" s="3" t="s">
        <v>6</v>
      </c>
      <c r="D353" s="3" t="s">
        <v>10</v>
      </c>
      <c r="E353" s="3" t="s">
        <v>13</v>
      </c>
      <c r="F353" s="3" t="s">
        <v>623</v>
      </c>
      <c r="G353" s="5">
        <v>42930</v>
      </c>
      <c r="H353" s="3" t="s">
        <v>35</v>
      </c>
      <c r="I353" s="3" t="s">
        <v>35</v>
      </c>
      <c r="J353" s="3" t="s">
        <v>35</v>
      </c>
      <c r="K353" s="3" t="s">
        <v>41</v>
      </c>
      <c r="L353" s="3" t="s">
        <v>35</v>
      </c>
      <c r="M353" s="3" t="s">
        <v>642</v>
      </c>
      <c r="N353" s="7">
        <v>0</v>
      </c>
      <c r="O353" s="9" t="s">
        <v>642</v>
      </c>
      <c r="P353" s="9" t="s">
        <v>642</v>
      </c>
      <c r="Q353" s="4" t="s">
        <v>357</v>
      </c>
    </row>
    <row r="354" spans="1:17" ht="30" x14ac:dyDescent="0.25">
      <c r="A354" s="3">
        <v>141705</v>
      </c>
      <c r="B354" s="4" t="s">
        <v>137</v>
      </c>
      <c r="C354" s="3" t="s">
        <v>6</v>
      </c>
      <c r="D354" s="3" t="s">
        <v>10</v>
      </c>
      <c r="E354" s="3" t="s">
        <v>13</v>
      </c>
      <c r="F354" s="3" t="s">
        <v>624</v>
      </c>
      <c r="G354" s="5">
        <v>43005</v>
      </c>
      <c r="H354" s="3" t="s">
        <v>156</v>
      </c>
      <c r="I354" s="3" t="s">
        <v>274</v>
      </c>
      <c r="J354" s="3" t="s">
        <v>35</v>
      </c>
      <c r="K354" s="3" t="s">
        <v>19</v>
      </c>
      <c r="L354" s="3" t="s">
        <v>37</v>
      </c>
      <c r="M354" s="3">
        <v>0</v>
      </c>
      <c r="N354" s="7" t="s">
        <v>642</v>
      </c>
      <c r="O354" s="9" t="s">
        <v>642</v>
      </c>
      <c r="P354" s="9" t="s">
        <v>642</v>
      </c>
      <c r="Q354" s="4" t="s">
        <v>358</v>
      </c>
    </row>
    <row r="355" spans="1:17" ht="30" x14ac:dyDescent="0.25">
      <c r="A355" s="3">
        <v>160313</v>
      </c>
      <c r="B355" s="4" t="s">
        <v>137</v>
      </c>
      <c r="C355" s="3" t="s">
        <v>6</v>
      </c>
      <c r="D355" s="3" t="s">
        <v>10</v>
      </c>
      <c r="E355" s="3" t="s">
        <v>13</v>
      </c>
      <c r="F355" s="3" t="s">
        <v>625</v>
      </c>
      <c r="G355" s="5">
        <v>43013</v>
      </c>
      <c r="H355" s="3" t="s">
        <v>159</v>
      </c>
      <c r="I355" s="3" t="s">
        <v>276</v>
      </c>
      <c r="J355" s="3" t="s">
        <v>35</v>
      </c>
      <c r="K355" s="3" t="s">
        <v>19</v>
      </c>
      <c r="L355" s="3" t="s">
        <v>359</v>
      </c>
      <c r="M355" s="3" t="s">
        <v>642</v>
      </c>
      <c r="N355" s="7" t="s">
        <v>642</v>
      </c>
      <c r="O355" s="9" t="s">
        <v>642</v>
      </c>
      <c r="P355" s="9" t="s">
        <v>642</v>
      </c>
      <c r="Q355" s="4" t="s">
        <v>360</v>
      </c>
    </row>
    <row r="356" spans="1:17" ht="30" x14ac:dyDescent="0.25">
      <c r="A356" s="3">
        <v>160322</v>
      </c>
      <c r="B356" s="4" t="s">
        <v>137</v>
      </c>
      <c r="C356" s="3" t="s">
        <v>6</v>
      </c>
      <c r="D356" s="3" t="s">
        <v>10</v>
      </c>
      <c r="E356" s="3" t="s">
        <v>13</v>
      </c>
      <c r="F356" s="3" t="s">
        <v>626</v>
      </c>
      <c r="G356" s="5">
        <v>43020</v>
      </c>
      <c r="H356" s="3" t="s">
        <v>149</v>
      </c>
      <c r="I356" s="3" t="s">
        <v>149</v>
      </c>
      <c r="J356" s="3" t="s">
        <v>35</v>
      </c>
      <c r="K356" s="3" t="s">
        <v>21</v>
      </c>
      <c r="L356" s="3" t="s">
        <v>35</v>
      </c>
      <c r="M356" s="3">
        <v>7</v>
      </c>
      <c r="N356" s="7">
        <v>531.85</v>
      </c>
      <c r="O356" s="9" t="s">
        <v>642</v>
      </c>
      <c r="P356" s="9" t="s">
        <v>642</v>
      </c>
      <c r="Q356" s="4" t="s">
        <v>191</v>
      </c>
    </row>
    <row r="357" spans="1:17" ht="30" x14ac:dyDescent="0.25">
      <c r="A357" s="3" t="s">
        <v>41</v>
      </c>
      <c r="B357" s="4" t="s">
        <v>137</v>
      </c>
      <c r="C357" s="3" t="s">
        <v>6</v>
      </c>
      <c r="D357" s="3" t="s">
        <v>10</v>
      </c>
      <c r="E357" s="3" t="s">
        <v>13</v>
      </c>
      <c r="F357" s="3" t="s">
        <v>627</v>
      </c>
      <c r="G357" s="5">
        <v>43025</v>
      </c>
      <c r="H357" s="3" t="s">
        <v>35</v>
      </c>
      <c r="I357" s="3" t="s">
        <v>35</v>
      </c>
      <c r="J357" s="3" t="s">
        <v>35</v>
      </c>
      <c r="K357" s="3" t="s">
        <v>21</v>
      </c>
      <c r="L357" s="3" t="s">
        <v>35</v>
      </c>
      <c r="M357" s="3" t="s">
        <v>642</v>
      </c>
      <c r="N357" s="7">
        <v>0</v>
      </c>
      <c r="O357" s="9" t="s">
        <v>642</v>
      </c>
      <c r="P357" s="9" t="s">
        <v>642</v>
      </c>
      <c r="Q357" s="4" t="s">
        <v>361</v>
      </c>
    </row>
    <row r="358" spans="1:17" ht="30" x14ac:dyDescent="0.25">
      <c r="A358" s="3">
        <v>141705</v>
      </c>
      <c r="B358" s="4" t="s">
        <v>137</v>
      </c>
      <c r="C358" s="3" t="s">
        <v>6</v>
      </c>
      <c r="D358" s="3" t="s">
        <v>10</v>
      </c>
      <c r="E358" s="3" t="s">
        <v>13</v>
      </c>
      <c r="F358" s="3" t="s">
        <v>628</v>
      </c>
      <c r="G358" s="5">
        <v>43007</v>
      </c>
      <c r="H358" s="3" t="s">
        <v>156</v>
      </c>
      <c r="I358" s="3" t="s">
        <v>274</v>
      </c>
      <c r="J358" s="3" t="s">
        <v>35</v>
      </c>
      <c r="K358" s="3" t="s">
        <v>21</v>
      </c>
      <c r="L358" s="3" t="s">
        <v>35</v>
      </c>
      <c r="M358" s="3">
        <v>0</v>
      </c>
      <c r="N358" s="7">
        <v>0</v>
      </c>
      <c r="O358" s="9" t="s">
        <v>642</v>
      </c>
      <c r="P358" s="9" t="s">
        <v>642</v>
      </c>
      <c r="Q358" s="4" t="s">
        <v>362</v>
      </c>
    </row>
    <row r="359" spans="1:17" ht="30" x14ac:dyDescent="0.25">
      <c r="A359" s="3">
        <v>141705</v>
      </c>
      <c r="B359" s="4" t="s">
        <v>137</v>
      </c>
      <c r="C359" s="3" t="s">
        <v>6</v>
      </c>
      <c r="D359" s="3" t="s">
        <v>10</v>
      </c>
      <c r="E359" s="3" t="s">
        <v>13</v>
      </c>
      <c r="F359" s="3" t="s">
        <v>629</v>
      </c>
      <c r="G359" s="5">
        <v>43006</v>
      </c>
      <c r="H359" s="3" t="s">
        <v>156</v>
      </c>
      <c r="I359" s="3" t="s">
        <v>274</v>
      </c>
      <c r="J359" s="3" t="s">
        <v>35</v>
      </c>
      <c r="K359" s="3" t="s">
        <v>41</v>
      </c>
      <c r="L359" s="3" t="s">
        <v>35</v>
      </c>
      <c r="M359" s="3">
        <v>0</v>
      </c>
      <c r="N359" s="7">
        <v>0</v>
      </c>
      <c r="O359" s="9" t="s">
        <v>642</v>
      </c>
      <c r="P359" s="9" t="s">
        <v>642</v>
      </c>
      <c r="Q359" s="4" t="s">
        <v>363</v>
      </c>
    </row>
    <row r="360" spans="1:17" ht="30" x14ac:dyDescent="0.25">
      <c r="A360" s="3" t="s">
        <v>41</v>
      </c>
      <c r="B360" s="4" t="s">
        <v>137</v>
      </c>
      <c r="C360" s="3" t="s">
        <v>6</v>
      </c>
      <c r="D360" s="3" t="s">
        <v>10</v>
      </c>
      <c r="E360" s="3" t="s">
        <v>13</v>
      </c>
      <c r="F360" s="3" t="s">
        <v>630</v>
      </c>
      <c r="G360" s="5">
        <v>43032</v>
      </c>
      <c r="H360" s="3" t="s">
        <v>35</v>
      </c>
      <c r="I360" s="3" t="s">
        <v>35</v>
      </c>
      <c r="J360" s="3" t="s">
        <v>35</v>
      </c>
      <c r="K360" s="3" t="s">
        <v>19</v>
      </c>
      <c r="L360" s="3" t="s">
        <v>40</v>
      </c>
      <c r="M360" s="3" t="s">
        <v>642</v>
      </c>
      <c r="N360" s="7" t="s">
        <v>642</v>
      </c>
      <c r="O360" s="9" t="s">
        <v>642</v>
      </c>
      <c r="P360" s="9" t="s">
        <v>642</v>
      </c>
      <c r="Q360" s="4" t="s">
        <v>364</v>
      </c>
    </row>
    <row r="361" spans="1:17" ht="30" x14ac:dyDescent="0.25">
      <c r="A361" s="3" t="s">
        <v>41</v>
      </c>
      <c r="B361" s="4" t="s">
        <v>137</v>
      </c>
      <c r="C361" s="3" t="s">
        <v>6</v>
      </c>
      <c r="D361" s="3" t="s">
        <v>10</v>
      </c>
      <c r="E361" s="3" t="s">
        <v>13</v>
      </c>
      <c r="F361" s="3" t="s">
        <v>631</v>
      </c>
      <c r="G361" s="5">
        <v>43312</v>
      </c>
      <c r="H361" s="3" t="s">
        <v>35</v>
      </c>
      <c r="I361" s="3" t="s">
        <v>35</v>
      </c>
      <c r="J361" s="3" t="s">
        <v>35</v>
      </c>
      <c r="K361" s="3" t="s">
        <v>41</v>
      </c>
      <c r="L361" s="3" t="s">
        <v>35</v>
      </c>
      <c r="M361" s="3">
        <v>0</v>
      </c>
      <c r="N361" s="7">
        <v>0</v>
      </c>
      <c r="O361" s="9" t="s">
        <v>642</v>
      </c>
      <c r="P361" s="9" t="s">
        <v>642</v>
      </c>
      <c r="Q361" s="4" t="s">
        <v>365</v>
      </c>
    </row>
    <row r="362" spans="1:17" ht="30" x14ac:dyDescent="0.25">
      <c r="A362" s="3">
        <v>162539</v>
      </c>
      <c r="B362" s="4" t="s">
        <v>137</v>
      </c>
      <c r="C362" s="3" t="s">
        <v>6</v>
      </c>
      <c r="D362" s="3" t="s">
        <v>10</v>
      </c>
      <c r="E362" s="3" t="s">
        <v>13</v>
      </c>
      <c r="F362" s="3" t="s">
        <v>637</v>
      </c>
      <c r="G362" s="5">
        <v>43368</v>
      </c>
      <c r="H362" s="3" t="s">
        <v>153</v>
      </c>
      <c r="I362" s="3" t="s">
        <v>153</v>
      </c>
      <c r="J362" s="3" t="s">
        <v>35</v>
      </c>
      <c r="K362" s="3" t="s">
        <v>41</v>
      </c>
      <c r="L362" s="3" t="s">
        <v>35</v>
      </c>
      <c r="M362" s="3">
        <v>0</v>
      </c>
      <c r="N362" s="7">
        <v>0</v>
      </c>
      <c r="O362" s="9" t="s">
        <v>642</v>
      </c>
      <c r="P362" s="9" t="s">
        <v>642</v>
      </c>
      <c r="Q362" s="4" t="s">
        <v>371</v>
      </c>
    </row>
    <row r="363" spans="1:17" ht="30" x14ac:dyDescent="0.25">
      <c r="A363" s="3">
        <v>141703</v>
      </c>
      <c r="B363" s="4" t="s">
        <v>137</v>
      </c>
      <c r="C363" s="3" t="s">
        <v>6</v>
      </c>
      <c r="D363" s="3" t="s">
        <v>10</v>
      </c>
      <c r="E363" s="3" t="s">
        <v>13</v>
      </c>
      <c r="F363" s="3" t="s">
        <v>636</v>
      </c>
      <c r="G363" s="5">
        <v>43360</v>
      </c>
      <c r="H363" s="3" t="s">
        <v>153</v>
      </c>
      <c r="I363" s="3" t="s">
        <v>153</v>
      </c>
      <c r="J363" s="3" t="s">
        <v>35</v>
      </c>
      <c r="K363" s="3" t="s">
        <v>19</v>
      </c>
      <c r="L363" s="3" t="s">
        <v>82</v>
      </c>
      <c r="M363" s="3" t="s">
        <v>642</v>
      </c>
      <c r="N363" s="7" t="s">
        <v>642</v>
      </c>
      <c r="O363" s="9" t="s">
        <v>642</v>
      </c>
      <c r="P363" s="9" t="s">
        <v>642</v>
      </c>
      <c r="Q363" s="4" t="s">
        <v>370</v>
      </c>
    </row>
    <row r="364" spans="1:17" ht="30" x14ac:dyDescent="0.25">
      <c r="A364" s="3">
        <v>160518</v>
      </c>
      <c r="B364" s="4" t="s">
        <v>137</v>
      </c>
      <c r="C364" s="3" t="s">
        <v>6</v>
      </c>
      <c r="D364" s="3" t="s">
        <v>10</v>
      </c>
      <c r="E364" s="3" t="s">
        <v>13</v>
      </c>
      <c r="F364" s="3" t="s">
        <v>632</v>
      </c>
      <c r="G364" s="5">
        <v>43424</v>
      </c>
      <c r="H364" s="3" t="s">
        <v>160</v>
      </c>
      <c r="I364" s="3" t="s">
        <v>160</v>
      </c>
      <c r="J364" s="3" t="s">
        <v>35</v>
      </c>
      <c r="K364" s="3" t="s">
        <v>21</v>
      </c>
      <c r="L364" s="3" t="s">
        <v>35</v>
      </c>
      <c r="M364" s="3" t="s">
        <v>642</v>
      </c>
      <c r="N364" s="7" t="s">
        <v>642</v>
      </c>
      <c r="O364" s="9" t="s">
        <v>642</v>
      </c>
      <c r="P364" s="9" t="s">
        <v>642</v>
      </c>
      <c r="Q364" s="4" t="s">
        <v>366</v>
      </c>
    </row>
    <row r="365" spans="1:17" ht="45" x14ac:dyDescent="0.25">
      <c r="A365" s="3">
        <v>162091</v>
      </c>
      <c r="B365" s="4" t="s">
        <v>137</v>
      </c>
      <c r="C365" s="3" t="s">
        <v>6</v>
      </c>
      <c r="D365" s="3" t="s">
        <v>10</v>
      </c>
      <c r="E365" s="3" t="s">
        <v>13</v>
      </c>
      <c r="F365" s="3" t="s">
        <v>633</v>
      </c>
      <c r="G365" s="5">
        <v>43432</v>
      </c>
      <c r="H365" s="3" t="s">
        <v>185</v>
      </c>
      <c r="I365" s="3" t="s">
        <v>281</v>
      </c>
      <c r="J365" s="3" t="s">
        <v>35</v>
      </c>
      <c r="K365" s="3" t="s">
        <v>19</v>
      </c>
      <c r="L365" s="3" t="s">
        <v>82</v>
      </c>
      <c r="M365" s="3" t="s">
        <v>642</v>
      </c>
      <c r="N365" s="7" t="s">
        <v>642</v>
      </c>
      <c r="O365" s="9" t="s">
        <v>642</v>
      </c>
      <c r="P365" s="9" t="s">
        <v>642</v>
      </c>
      <c r="Q365" s="4" t="s">
        <v>367</v>
      </c>
    </row>
    <row r="366" spans="1:17" ht="45" x14ac:dyDescent="0.25">
      <c r="A366" s="3">
        <v>160318</v>
      </c>
      <c r="B366" s="4" t="s">
        <v>137</v>
      </c>
      <c r="C366" s="3" t="s">
        <v>6</v>
      </c>
      <c r="D366" s="3" t="s">
        <v>10</v>
      </c>
      <c r="E366" s="3" t="s">
        <v>13</v>
      </c>
      <c r="F366" s="3" t="s">
        <v>634</v>
      </c>
      <c r="G366" s="5">
        <v>43440</v>
      </c>
      <c r="H366" s="3" t="s">
        <v>144</v>
      </c>
      <c r="I366" s="3" t="s">
        <v>144</v>
      </c>
      <c r="J366" s="3" t="s">
        <v>35</v>
      </c>
      <c r="K366" s="3" t="s">
        <v>21</v>
      </c>
      <c r="L366" s="3" t="s">
        <v>35</v>
      </c>
      <c r="M366" s="3" t="s">
        <v>642</v>
      </c>
      <c r="N366" s="7">
        <v>2376</v>
      </c>
      <c r="O366" s="9" t="s">
        <v>642</v>
      </c>
      <c r="P366" s="9" t="s">
        <v>642</v>
      </c>
      <c r="Q366" s="4" t="s">
        <v>368</v>
      </c>
    </row>
    <row r="367" spans="1:17" ht="30" x14ac:dyDescent="0.25">
      <c r="A367" s="3">
        <v>156830</v>
      </c>
      <c r="B367" s="4" t="s">
        <v>137</v>
      </c>
      <c r="C367" s="3" t="s">
        <v>6</v>
      </c>
      <c r="D367" s="3" t="s">
        <v>10</v>
      </c>
      <c r="E367" s="3" t="s">
        <v>13</v>
      </c>
      <c r="F367" s="3" t="s">
        <v>635</v>
      </c>
      <c r="G367" s="5">
        <v>43454</v>
      </c>
      <c r="H367" s="3" t="s">
        <v>169</v>
      </c>
      <c r="I367" s="3" t="s">
        <v>169</v>
      </c>
      <c r="J367" s="3" t="s">
        <v>35</v>
      </c>
      <c r="K367" s="3" t="s">
        <v>41</v>
      </c>
      <c r="L367" s="3" t="s">
        <v>35</v>
      </c>
      <c r="M367" s="3" t="s">
        <v>642</v>
      </c>
      <c r="N367" s="7" t="s">
        <v>642</v>
      </c>
      <c r="O367" s="9" t="s">
        <v>642</v>
      </c>
      <c r="P367" s="9" t="s">
        <v>642</v>
      </c>
      <c r="Q367" s="4" t="s">
        <v>369</v>
      </c>
    </row>
    <row r="368" spans="1:17" ht="30" x14ac:dyDescent="0.25">
      <c r="A368" s="3" t="s">
        <v>41</v>
      </c>
      <c r="B368" s="4" t="s">
        <v>137</v>
      </c>
      <c r="C368" s="3" t="s">
        <v>6</v>
      </c>
      <c r="D368" s="3" t="s">
        <v>3</v>
      </c>
      <c r="E368" s="3" t="s">
        <v>12</v>
      </c>
      <c r="F368" s="3" t="s">
        <v>586</v>
      </c>
      <c r="G368" s="5">
        <v>42940</v>
      </c>
      <c r="H368" s="3" t="s">
        <v>35</v>
      </c>
      <c r="I368" s="3" t="s">
        <v>35</v>
      </c>
      <c r="J368" s="3" t="s">
        <v>16</v>
      </c>
      <c r="K368" s="3" t="s">
        <v>20</v>
      </c>
      <c r="L368" s="3" t="s">
        <v>35</v>
      </c>
      <c r="M368" s="3">
        <v>0</v>
      </c>
      <c r="N368" s="7">
        <v>764.5</v>
      </c>
      <c r="O368" s="9" t="s">
        <v>642</v>
      </c>
      <c r="P368" s="9" t="s">
        <v>642</v>
      </c>
      <c r="Q368" s="4" t="s">
        <v>256</v>
      </c>
    </row>
    <row r="369" spans="1:17" ht="30" x14ac:dyDescent="0.25">
      <c r="A369" s="3" t="s">
        <v>41</v>
      </c>
      <c r="B369" s="4" t="s">
        <v>137</v>
      </c>
      <c r="C369" s="3" t="s">
        <v>6</v>
      </c>
      <c r="D369" s="3" t="s">
        <v>3</v>
      </c>
      <c r="E369" s="3" t="s">
        <v>12</v>
      </c>
      <c r="F369" s="3" t="s">
        <v>587</v>
      </c>
      <c r="G369" s="5">
        <v>43220</v>
      </c>
      <c r="H369" s="3" t="s">
        <v>35</v>
      </c>
      <c r="I369" s="3" t="s">
        <v>35</v>
      </c>
      <c r="J369" s="3" t="s">
        <v>16</v>
      </c>
      <c r="K369" s="3" t="s">
        <v>20</v>
      </c>
      <c r="L369" s="3" t="s">
        <v>35</v>
      </c>
      <c r="M369" s="3" t="s">
        <v>642</v>
      </c>
      <c r="N369" s="7">
        <v>7703.3</v>
      </c>
      <c r="O369" s="9" t="s">
        <v>642</v>
      </c>
      <c r="P369" s="9" t="s">
        <v>642</v>
      </c>
      <c r="Q369" s="4" t="s">
        <v>257</v>
      </c>
    </row>
    <row r="370" spans="1:17" ht="30" x14ac:dyDescent="0.25">
      <c r="A370" s="3">
        <v>141703</v>
      </c>
      <c r="B370" s="4" t="s">
        <v>137</v>
      </c>
      <c r="C370" s="3" t="s">
        <v>6</v>
      </c>
      <c r="D370" s="3" t="s">
        <v>3</v>
      </c>
      <c r="E370" s="3" t="s">
        <v>12</v>
      </c>
      <c r="F370" s="3" t="s">
        <v>588</v>
      </c>
      <c r="G370" s="5">
        <v>42941</v>
      </c>
      <c r="H370" s="3" t="s">
        <v>153</v>
      </c>
      <c r="I370" s="3" t="s">
        <v>153</v>
      </c>
      <c r="J370" s="3" t="s">
        <v>15</v>
      </c>
      <c r="K370" s="3" t="s">
        <v>21</v>
      </c>
      <c r="L370" s="3" t="s">
        <v>35</v>
      </c>
      <c r="M370" s="3">
        <v>0</v>
      </c>
      <c r="N370" s="7">
        <v>0</v>
      </c>
      <c r="O370" s="9" t="s">
        <v>642</v>
      </c>
      <c r="P370" s="9" t="s">
        <v>642</v>
      </c>
      <c r="Q370" s="4" t="s">
        <v>258</v>
      </c>
    </row>
    <row r="371" spans="1:17" ht="30" x14ac:dyDescent="0.25">
      <c r="A371" s="3">
        <v>162544</v>
      </c>
      <c r="B371" s="4" t="s">
        <v>137</v>
      </c>
      <c r="C371" s="3" t="s">
        <v>6</v>
      </c>
      <c r="D371" s="3" t="s">
        <v>3</v>
      </c>
      <c r="E371" s="3" t="s">
        <v>12</v>
      </c>
      <c r="F371" s="3" t="s">
        <v>588</v>
      </c>
      <c r="G371" s="5">
        <v>42941</v>
      </c>
      <c r="H371" s="3" t="s">
        <v>136</v>
      </c>
      <c r="I371" s="3" t="s">
        <v>136</v>
      </c>
      <c r="J371" s="3" t="s">
        <v>15</v>
      </c>
      <c r="K371" s="3" t="s">
        <v>21</v>
      </c>
      <c r="L371" s="3" t="s">
        <v>35</v>
      </c>
      <c r="M371" s="3">
        <v>0</v>
      </c>
      <c r="N371" s="7">
        <v>0</v>
      </c>
      <c r="O371" s="9" t="s">
        <v>642</v>
      </c>
      <c r="P371" s="9" t="s">
        <v>642</v>
      </c>
      <c r="Q371" s="4" t="s">
        <v>258</v>
      </c>
    </row>
    <row r="372" spans="1:17" ht="30" x14ac:dyDescent="0.25">
      <c r="A372" s="3" t="s">
        <v>41</v>
      </c>
      <c r="B372" s="4" t="s">
        <v>137</v>
      </c>
      <c r="C372" s="3" t="s">
        <v>6</v>
      </c>
      <c r="D372" s="3" t="s">
        <v>3</v>
      </c>
      <c r="E372" s="3" t="s">
        <v>12</v>
      </c>
      <c r="F372" s="3" t="s">
        <v>589</v>
      </c>
      <c r="G372" s="5">
        <v>42962</v>
      </c>
      <c r="H372" s="3" t="s">
        <v>35</v>
      </c>
      <c r="I372" s="3" t="s">
        <v>35</v>
      </c>
      <c r="J372" s="3" t="s">
        <v>16</v>
      </c>
      <c r="K372" s="3" t="s">
        <v>20</v>
      </c>
      <c r="L372" s="3" t="s">
        <v>35</v>
      </c>
      <c r="M372" s="3">
        <v>0</v>
      </c>
      <c r="N372" s="7">
        <v>0</v>
      </c>
      <c r="O372" s="9" t="s">
        <v>642</v>
      </c>
      <c r="P372" s="9" t="s">
        <v>642</v>
      </c>
      <c r="Q372" s="4" t="s">
        <v>259</v>
      </c>
    </row>
    <row r="373" spans="1:17" ht="30" x14ac:dyDescent="0.25">
      <c r="A373" s="3">
        <v>141703</v>
      </c>
      <c r="B373" s="4" t="s">
        <v>137</v>
      </c>
      <c r="C373" s="3" t="s">
        <v>6</v>
      </c>
      <c r="D373" s="3" t="s">
        <v>3</v>
      </c>
      <c r="E373" s="3" t="s">
        <v>12</v>
      </c>
      <c r="F373" s="3" t="s">
        <v>590</v>
      </c>
      <c r="G373" s="5">
        <v>43117</v>
      </c>
      <c r="H373" s="3" t="s">
        <v>153</v>
      </c>
      <c r="I373" s="3" t="s">
        <v>153</v>
      </c>
      <c r="J373" s="3" t="s">
        <v>16</v>
      </c>
      <c r="K373" s="3" t="s">
        <v>19</v>
      </c>
      <c r="L373" s="3" t="s">
        <v>82</v>
      </c>
      <c r="M373" s="3" t="s">
        <v>642</v>
      </c>
      <c r="N373" s="7">
        <v>43436.04</v>
      </c>
      <c r="O373" s="9" t="s">
        <v>642</v>
      </c>
      <c r="P373" s="9" t="s">
        <v>642</v>
      </c>
      <c r="Q373" s="4" t="s">
        <v>260</v>
      </c>
    </row>
    <row r="374" spans="1:17" ht="30" x14ac:dyDescent="0.25">
      <c r="A374" s="3">
        <v>156830</v>
      </c>
      <c r="B374" s="4" t="s">
        <v>137</v>
      </c>
      <c r="C374" s="3" t="s">
        <v>6</v>
      </c>
      <c r="D374" s="3" t="s">
        <v>3</v>
      </c>
      <c r="E374" s="3" t="s">
        <v>12</v>
      </c>
      <c r="F374" s="3" t="s">
        <v>591</v>
      </c>
      <c r="G374" s="5">
        <v>43070</v>
      </c>
      <c r="H374" s="3" t="s">
        <v>169</v>
      </c>
      <c r="I374" s="3" t="s">
        <v>169</v>
      </c>
      <c r="J374" s="3" t="s">
        <v>16</v>
      </c>
      <c r="K374" s="3" t="s">
        <v>21</v>
      </c>
      <c r="L374" s="3" t="s">
        <v>35</v>
      </c>
      <c r="M374" s="3">
        <v>0</v>
      </c>
      <c r="N374" s="7">
        <v>0</v>
      </c>
      <c r="O374" s="9" t="s">
        <v>642</v>
      </c>
      <c r="P374" s="9" t="s">
        <v>642</v>
      </c>
      <c r="Q374" s="4" t="s">
        <v>261</v>
      </c>
    </row>
    <row r="375" spans="1:17" ht="30" x14ac:dyDescent="0.25">
      <c r="A375" s="3" t="s">
        <v>41</v>
      </c>
      <c r="B375" s="4" t="s">
        <v>137</v>
      </c>
      <c r="C375" s="3" t="s">
        <v>6</v>
      </c>
      <c r="D375" s="3" t="s">
        <v>3</v>
      </c>
      <c r="E375" s="3" t="s">
        <v>12</v>
      </c>
      <c r="F375" s="3" t="s">
        <v>592</v>
      </c>
      <c r="G375" s="5">
        <v>42976</v>
      </c>
      <c r="H375" s="3" t="s">
        <v>35</v>
      </c>
      <c r="I375" s="3" t="s">
        <v>35</v>
      </c>
      <c r="J375" s="3" t="s">
        <v>16</v>
      </c>
      <c r="K375" s="3" t="s">
        <v>18</v>
      </c>
      <c r="L375" s="3" t="s">
        <v>35</v>
      </c>
      <c r="M375" s="3">
        <v>0</v>
      </c>
      <c r="N375" s="7">
        <v>0</v>
      </c>
      <c r="O375" s="9" t="s">
        <v>642</v>
      </c>
      <c r="P375" s="9" t="s">
        <v>642</v>
      </c>
      <c r="Q375" s="4" t="s">
        <v>262</v>
      </c>
    </row>
    <row r="376" spans="1:17" ht="30" x14ac:dyDescent="0.25">
      <c r="A376" s="3" t="s">
        <v>41</v>
      </c>
      <c r="B376" s="4" t="s">
        <v>137</v>
      </c>
      <c r="C376" s="3" t="s">
        <v>6</v>
      </c>
      <c r="D376" s="3" t="s">
        <v>3</v>
      </c>
      <c r="E376" s="3" t="s">
        <v>12</v>
      </c>
      <c r="F376" s="3" t="s">
        <v>593</v>
      </c>
      <c r="G376" s="5">
        <v>43179</v>
      </c>
      <c r="H376" s="3" t="s">
        <v>35</v>
      </c>
      <c r="I376" s="3" t="s">
        <v>35</v>
      </c>
      <c r="J376" s="3" t="s">
        <v>16</v>
      </c>
      <c r="K376" s="3" t="s">
        <v>41</v>
      </c>
      <c r="L376" s="3" t="s">
        <v>35</v>
      </c>
      <c r="M376" s="3" t="s">
        <v>642</v>
      </c>
      <c r="N376" s="7">
        <v>550</v>
      </c>
      <c r="O376" s="9" t="s">
        <v>642</v>
      </c>
      <c r="P376" s="9" t="s">
        <v>642</v>
      </c>
      <c r="Q376" s="4" t="s">
        <v>263</v>
      </c>
    </row>
    <row r="377" spans="1:17" ht="75" x14ac:dyDescent="0.25">
      <c r="A377" s="3">
        <v>160322</v>
      </c>
      <c r="B377" s="4" t="s">
        <v>137</v>
      </c>
      <c r="C377" s="3" t="s">
        <v>6</v>
      </c>
      <c r="D377" s="3" t="s">
        <v>3</v>
      </c>
      <c r="E377" s="3" t="s">
        <v>12</v>
      </c>
      <c r="F377" s="3" t="s">
        <v>594</v>
      </c>
      <c r="G377" s="5">
        <v>43041</v>
      </c>
      <c r="H377" s="3" t="s">
        <v>149</v>
      </c>
      <c r="I377" s="3" t="s">
        <v>149</v>
      </c>
      <c r="J377" s="3" t="s">
        <v>16</v>
      </c>
      <c r="K377" s="14" t="s">
        <v>41</v>
      </c>
      <c r="L377" s="3" t="s">
        <v>35</v>
      </c>
      <c r="M377" s="3" t="s">
        <v>642</v>
      </c>
      <c r="N377" s="7">
        <v>0</v>
      </c>
      <c r="O377" s="9" t="s">
        <v>642</v>
      </c>
      <c r="P377" s="9" t="s">
        <v>642</v>
      </c>
      <c r="Q377" s="4" t="s">
        <v>264</v>
      </c>
    </row>
    <row r="378" spans="1:17" ht="75" x14ac:dyDescent="0.25">
      <c r="A378" s="3">
        <v>162536</v>
      </c>
      <c r="B378" s="4" t="s">
        <v>137</v>
      </c>
      <c r="C378" s="3" t="s">
        <v>6</v>
      </c>
      <c r="D378" s="3" t="s">
        <v>3</v>
      </c>
      <c r="E378" s="3" t="s">
        <v>12</v>
      </c>
      <c r="F378" s="3" t="s">
        <v>594</v>
      </c>
      <c r="G378" s="5">
        <v>43041</v>
      </c>
      <c r="H378" s="3" t="s">
        <v>150</v>
      </c>
      <c r="I378" s="3" t="s">
        <v>274</v>
      </c>
      <c r="J378" s="3" t="s">
        <v>16</v>
      </c>
      <c r="K378" s="14" t="s">
        <v>41</v>
      </c>
      <c r="L378" s="3" t="s">
        <v>35</v>
      </c>
      <c r="M378" s="3" t="s">
        <v>642</v>
      </c>
      <c r="N378" s="7">
        <v>0</v>
      </c>
      <c r="O378" s="9" t="s">
        <v>642</v>
      </c>
      <c r="P378" s="9" t="s">
        <v>642</v>
      </c>
      <c r="Q378" s="4" t="s">
        <v>264</v>
      </c>
    </row>
    <row r="379" spans="1:17" ht="75" x14ac:dyDescent="0.25">
      <c r="A379" s="3">
        <v>162539</v>
      </c>
      <c r="B379" s="4" t="s">
        <v>137</v>
      </c>
      <c r="C379" s="3" t="s">
        <v>6</v>
      </c>
      <c r="D379" s="3" t="s">
        <v>3</v>
      </c>
      <c r="E379" s="3" t="s">
        <v>12</v>
      </c>
      <c r="F379" s="3" t="s">
        <v>594</v>
      </c>
      <c r="G379" s="5">
        <v>43041</v>
      </c>
      <c r="H379" s="3" t="s">
        <v>153</v>
      </c>
      <c r="I379" s="3" t="s">
        <v>153</v>
      </c>
      <c r="J379" s="3" t="s">
        <v>16</v>
      </c>
      <c r="K379" s="14" t="s">
        <v>41</v>
      </c>
      <c r="L379" s="3" t="s">
        <v>35</v>
      </c>
      <c r="M379" s="3" t="s">
        <v>642</v>
      </c>
      <c r="N379" s="7">
        <v>0</v>
      </c>
      <c r="O379" s="9" t="s">
        <v>642</v>
      </c>
      <c r="P379" s="9" t="s">
        <v>642</v>
      </c>
      <c r="Q379" s="4" t="s">
        <v>264</v>
      </c>
    </row>
    <row r="380" spans="1:17" ht="75" x14ac:dyDescent="0.25">
      <c r="A380" s="3">
        <v>162085</v>
      </c>
      <c r="B380" s="4" t="s">
        <v>137</v>
      </c>
      <c r="C380" s="3" t="s">
        <v>6</v>
      </c>
      <c r="D380" s="3" t="s">
        <v>3</v>
      </c>
      <c r="E380" s="3" t="s">
        <v>12</v>
      </c>
      <c r="F380" s="3" t="s">
        <v>594</v>
      </c>
      <c r="G380" s="5">
        <v>43041</v>
      </c>
      <c r="H380" s="3" t="s">
        <v>153</v>
      </c>
      <c r="I380" s="3" t="s">
        <v>153</v>
      </c>
      <c r="J380" s="3" t="s">
        <v>16</v>
      </c>
      <c r="K380" s="14" t="s">
        <v>41</v>
      </c>
      <c r="L380" s="3" t="s">
        <v>35</v>
      </c>
      <c r="M380" s="3" t="s">
        <v>642</v>
      </c>
      <c r="N380" s="7">
        <v>0</v>
      </c>
      <c r="O380" s="9" t="s">
        <v>642</v>
      </c>
      <c r="P380" s="9" t="s">
        <v>642</v>
      </c>
      <c r="Q380" s="4" t="s">
        <v>264</v>
      </c>
    </row>
    <row r="381" spans="1:17" ht="75" x14ac:dyDescent="0.25">
      <c r="A381" s="3">
        <v>162544</v>
      </c>
      <c r="B381" s="4" t="s">
        <v>137</v>
      </c>
      <c r="C381" s="3" t="s">
        <v>6</v>
      </c>
      <c r="D381" s="3" t="s">
        <v>3</v>
      </c>
      <c r="E381" s="3" t="s">
        <v>12</v>
      </c>
      <c r="F381" s="3" t="s">
        <v>594</v>
      </c>
      <c r="G381" s="5">
        <v>43041</v>
      </c>
      <c r="H381" s="3" t="s">
        <v>136</v>
      </c>
      <c r="I381" s="3" t="s">
        <v>136</v>
      </c>
      <c r="J381" s="3" t="s">
        <v>16</v>
      </c>
      <c r="K381" s="14" t="s">
        <v>41</v>
      </c>
      <c r="L381" s="3" t="s">
        <v>35</v>
      </c>
      <c r="M381" s="3" t="s">
        <v>642</v>
      </c>
      <c r="N381" s="7">
        <v>0</v>
      </c>
      <c r="O381" s="9" t="s">
        <v>642</v>
      </c>
      <c r="P381" s="9" t="s">
        <v>642</v>
      </c>
      <c r="Q381" s="4" t="s">
        <v>264</v>
      </c>
    </row>
    <row r="382" spans="1:17" ht="75" x14ac:dyDescent="0.25">
      <c r="A382" s="3">
        <v>166482</v>
      </c>
      <c r="B382" s="4" t="s">
        <v>137</v>
      </c>
      <c r="C382" s="3" t="s">
        <v>6</v>
      </c>
      <c r="D382" s="3" t="s">
        <v>3</v>
      </c>
      <c r="E382" s="3" t="s">
        <v>12</v>
      </c>
      <c r="F382" s="3" t="s">
        <v>594</v>
      </c>
      <c r="G382" s="5">
        <v>43041</v>
      </c>
      <c r="H382" s="3" t="s">
        <v>155</v>
      </c>
      <c r="I382" s="3" t="s">
        <v>280</v>
      </c>
      <c r="J382" s="3" t="s">
        <v>16</v>
      </c>
      <c r="K382" s="14" t="s">
        <v>41</v>
      </c>
      <c r="L382" s="3" t="s">
        <v>35</v>
      </c>
      <c r="M382" s="3" t="s">
        <v>642</v>
      </c>
      <c r="N382" s="7">
        <v>0</v>
      </c>
      <c r="O382" s="9" t="s">
        <v>642</v>
      </c>
      <c r="P382" s="9" t="s">
        <v>642</v>
      </c>
      <c r="Q382" s="4" t="s">
        <v>264</v>
      </c>
    </row>
    <row r="383" spans="1:17" ht="75" x14ac:dyDescent="0.25">
      <c r="A383" s="3">
        <v>166483</v>
      </c>
      <c r="B383" s="4" t="s">
        <v>137</v>
      </c>
      <c r="C383" s="3" t="s">
        <v>6</v>
      </c>
      <c r="D383" s="3" t="s">
        <v>3</v>
      </c>
      <c r="E383" s="3" t="s">
        <v>12</v>
      </c>
      <c r="F383" s="3" t="s">
        <v>594</v>
      </c>
      <c r="G383" s="5">
        <v>43041</v>
      </c>
      <c r="H383" s="3" t="s">
        <v>155</v>
      </c>
      <c r="I383" s="3" t="s">
        <v>280</v>
      </c>
      <c r="J383" s="3" t="s">
        <v>16</v>
      </c>
      <c r="K383" s="14" t="s">
        <v>41</v>
      </c>
      <c r="L383" s="3" t="s">
        <v>35</v>
      </c>
      <c r="M383" s="3" t="s">
        <v>642</v>
      </c>
      <c r="N383" s="7">
        <v>0</v>
      </c>
      <c r="O383" s="9" t="s">
        <v>642</v>
      </c>
      <c r="P383" s="9" t="s">
        <v>642</v>
      </c>
      <c r="Q383" s="4" t="s">
        <v>264</v>
      </c>
    </row>
    <row r="384" spans="1:17" ht="30" x14ac:dyDescent="0.25">
      <c r="A384" s="3" t="s">
        <v>41</v>
      </c>
      <c r="B384" s="4" t="s">
        <v>137</v>
      </c>
      <c r="C384" s="3" t="s">
        <v>6</v>
      </c>
      <c r="D384" s="3" t="s">
        <v>2</v>
      </c>
      <c r="E384" s="3" t="s">
        <v>12</v>
      </c>
      <c r="F384" s="3" t="s">
        <v>552</v>
      </c>
      <c r="G384" s="5">
        <v>43221</v>
      </c>
      <c r="H384" s="3" t="s">
        <v>35</v>
      </c>
      <c r="I384" s="3" t="s">
        <v>35</v>
      </c>
      <c r="J384" s="3" t="s">
        <v>16</v>
      </c>
      <c r="K384" s="3" t="s">
        <v>41</v>
      </c>
      <c r="L384" s="3" t="s">
        <v>35</v>
      </c>
      <c r="M384" s="3">
        <v>0</v>
      </c>
      <c r="N384" s="7">
        <v>6850.25</v>
      </c>
      <c r="O384" s="9" t="s">
        <v>642</v>
      </c>
      <c r="P384" s="9" t="s">
        <v>642</v>
      </c>
      <c r="Q384" s="4" t="s">
        <v>200</v>
      </c>
    </row>
    <row r="385" spans="1:23" ht="60" x14ac:dyDescent="0.25">
      <c r="A385" s="3" t="s">
        <v>41</v>
      </c>
      <c r="B385" s="4" t="s">
        <v>137</v>
      </c>
      <c r="C385" s="3" t="s">
        <v>6</v>
      </c>
      <c r="D385" s="3" t="s">
        <v>3</v>
      </c>
      <c r="E385" s="3" t="s">
        <v>12</v>
      </c>
      <c r="F385" s="3" t="s">
        <v>595</v>
      </c>
      <c r="G385" s="5">
        <v>43082</v>
      </c>
      <c r="H385" s="3" t="s">
        <v>35</v>
      </c>
      <c r="I385" s="3" t="s">
        <v>35</v>
      </c>
      <c r="J385" s="3" t="s">
        <v>16</v>
      </c>
      <c r="K385" s="3" t="s">
        <v>41</v>
      </c>
      <c r="L385" s="3" t="s">
        <v>35</v>
      </c>
      <c r="M385" s="3">
        <v>0</v>
      </c>
      <c r="N385" s="7" t="s">
        <v>642</v>
      </c>
      <c r="O385" s="9" t="s">
        <v>642</v>
      </c>
      <c r="P385" s="9" t="s">
        <v>642</v>
      </c>
      <c r="Q385" s="4" t="s">
        <v>265</v>
      </c>
    </row>
    <row r="386" spans="1:23" ht="30" x14ac:dyDescent="0.25">
      <c r="A386" s="11">
        <v>164290</v>
      </c>
      <c r="B386" s="12" t="s">
        <v>137</v>
      </c>
      <c r="C386" s="11" t="s">
        <v>6</v>
      </c>
      <c r="D386" s="11" t="s">
        <v>3</v>
      </c>
      <c r="E386" s="11" t="s">
        <v>12</v>
      </c>
      <c r="F386" s="11" t="s">
        <v>596</v>
      </c>
      <c r="G386" s="19">
        <v>43080</v>
      </c>
      <c r="H386" s="11" t="s">
        <v>144</v>
      </c>
      <c r="I386" s="11" t="s">
        <v>144</v>
      </c>
      <c r="J386" s="11" t="s">
        <v>16</v>
      </c>
      <c r="K386" s="15" t="s">
        <v>19</v>
      </c>
      <c r="L386" s="11"/>
      <c r="M386" s="11">
        <v>0</v>
      </c>
      <c r="N386" s="13">
        <v>0</v>
      </c>
      <c r="O386" s="9" t="s">
        <v>642</v>
      </c>
      <c r="P386" s="9" t="s">
        <v>642</v>
      </c>
      <c r="Q386" s="12" t="s">
        <v>266</v>
      </c>
      <c r="R386" s="11"/>
      <c r="S386" s="11"/>
      <c r="T386" s="11"/>
      <c r="U386" s="11"/>
      <c r="V386" s="11"/>
      <c r="W386" s="11"/>
    </row>
    <row r="387" spans="1:23" ht="30" x14ac:dyDescent="0.25">
      <c r="A387" s="3">
        <v>164291</v>
      </c>
      <c r="B387" s="4" t="s">
        <v>137</v>
      </c>
      <c r="C387" s="3" t="s">
        <v>6</v>
      </c>
      <c r="D387" s="3" t="s">
        <v>3</v>
      </c>
      <c r="E387" s="3" t="s">
        <v>12</v>
      </c>
      <c r="F387" s="3" t="s">
        <v>596</v>
      </c>
      <c r="G387" s="5">
        <v>43080</v>
      </c>
      <c r="H387" s="3" t="s">
        <v>144</v>
      </c>
      <c r="I387" s="3" t="s">
        <v>144</v>
      </c>
      <c r="J387" s="3" t="s">
        <v>16</v>
      </c>
      <c r="K387" s="8" t="s">
        <v>19</v>
      </c>
      <c r="M387" s="3">
        <v>0</v>
      </c>
      <c r="N387" s="7">
        <v>0</v>
      </c>
      <c r="O387" s="9" t="s">
        <v>642</v>
      </c>
      <c r="P387" s="9" t="s">
        <v>642</v>
      </c>
      <c r="Q387" s="4" t="s">
        <v>266</v>
      </c>
    </row>
    <row r="388" spans="1:23" ht="30" x14ac:dyDescent="0.25">
      <c r="A388" s="3">
        <v>164292</v>
      </c>
      <c r="B388" s="4" t="s">
        <v>137</v>
      </c>
      <c r="C388" s="3" t="s">
        <v>6</v>
      </c>
      <c r="D388" s="3" t="s">
        <v>3</v>
      </c>
      <c r="E388" s="3" t="s">
        <v>12</v>
      </c>
      <c r="F388" s="3" t="s">
        <v>596</v>
      </c>
      <c r="G388" s="5">
        <v>43080</v>
      </c>
      <c r="H388" s="3" t="s">
        <v>144</v>
      </c>
      <c r="I388" s="3" t="s">
        <v>144</v>
      </c>
      <c r="J388" s="3" t="s">
        <v>16</v>
      </c>
      <c r="K388" s="8" t="s">
        <v>19</v>
      </c>
      <c r="M388" s="3">
        <v>0</v>
      </c>
      <c r="N388" s="7">
        <v>0</v>
      </c>
      <c r="O388" s="9" t="s">
        <v>642</v>
      </c>
      <c r="P388" s="9" t="s">
        <v>642</v>
      </c>
      <c r="Q388" s="4" t="s">
        <v>266</v>
      </c>
    </row>
    <row r="389" spans="1:23" ht="30" x14ac:dyDescent="0.25">
      <c r="A389" s="3">
        <v>164293</v>
      </c>
      <c r="B389" s="4" t="s">
        <v>137</v>
      </c>
      <c r="C389" s="3" t="s">
        <v>6</v>
      </c>
      <c r="D389" s="3" t="s">
        <v>3</v>
      </c>
      <c r="E389" s="3" t="s">
        <v>12</v>
      </c>
      <c r="F389" s="3" t="s">
        <v>596</v>
      </c>
      <c r="G389" s="5">
        <v>43080</v>
      </c>
      <c r="H389" s="3" t="s">
        <v>144</v>
      </c>
      <c r="I389" s="3" t="s">
        <v>144</v>
      </c>
      <c r="J389" s="3" t="s">
        <v>16</v>
      </c>
      <c r="K389" s="8" t="s">
        <v>19</v>
      </c>
      <c r="M389" s="3">
        <v>0</v>
      </c>
      <c r="N389" s="7">
        <v>0</v>
      </c>
      <c r="O389" s="9" t="s">
        <v>642</v>
      </c>
      <c r="P389" s="9" t="s">
        <v>642</v>
      </c>
      <c r="Q389" s="4" t="s">
        <v>266</v>
      </c>
    </row>
    <row r="390" spans="1:23" s="30" customFormat="1" ht="30" x14ac:dyDescent="0.25">
      <c r="A390" s="30">
        <v>160322</v>
      </c>
      <c r="B390" s="31" t="s">
        <v>137</v>
      </c>
      <c r="C390" s="30" t="s">
        <v>6</v>
      </c>
      <c r="D390" s="30" t="s">
        <v>3</v>
      </c>
      <c r="E390" s="30" t="s">
        <v>12</v>
      </c>
      <c r="F390" s="30" t="s">
        <v>597</v>
      </c>
      <c r="G390" s="32">
        <v>43081</v>
      </c>
      <c r="H390" s="30" t="s">
        <v>149</v>
      </c>
      <c r="I390" s="30" t="s">
        <v>149</v>
      </c>
      <c r="J390" s="30" t="s">
        <v>16</v>
      </c>
      <c r="K390" s="30" t="s">
        <v>21</v>
      </c>
      <c r="L390" s="30" t="s">
        <v>35</v>
      </c>
      <c r="M390" s="30">
        <v>0</v>
      </c>
      <c r="N390" s="7" t="s">
        <v>642</v>
      </c>
      <c r="O390" s="9" t="s">
        <v>642</v>
      </c>
      <c r="P390" s="9" t="s">
        <v>642</v>
      </c>
      <c r="Q390" s="31" t="s">
        <v>267</v>
      </c>
    </row>
    <row r="391" spans="1:23" ht="45" x14ac:dyDescent="0.25">
      <c r="A391" s="3">
        <v>160312</v>
      </c>
      <c r="B391" s="4" t="s">
        <v>137</v>
      </c>
      <c r="C391" s="3" t="s">
        <v>6</v>
      </c>
      <c r="D391" s="3" t="s">
        <v>3</v>
      </c>
      <c r="E391" s="3" t="s">
        <v>12</v>
      </c>
      <c r="F391" s="3" t="s">
        <v>598</v>
      </c>
      <c r="G391" s="5">
        <v>43124</v>
      </c>
      <c r="H391" s="3" t="s">
        <v>159</v>
      </c>
      <c r="I391" s="3" t="s">
        <v>276</v>
      </c>
      <c r="J391" s="3" t="s">
        <v>15</v>
      </c>
      <c r="K391" s="8" t="s">
        <v>19</v>
      </c>
      <c r="M391" s="3">
        <v>0</v>
      </c>
      <c r="N391" s="7" t="s">
        <v>642</v>
      </c>
      <c r="O391" s="9" t="s">
        <v>642</v>
      </c>
      <c r="P391" s="9" t="s">
        <v>642</v>
      </c>
      <c r="Q391" s="4" t="s">
        <v>268</v>
      </c>
    </row>
    <row r="392" spans="1:23" ht="45" x14ac:dyDescent="0.25">
      <c r="A392" s="3">
        <v>160318</v>
      </c>
      <c r="B392" s="4" t="s">
        <v>137</v>
      </c>
      <c r="C392" s="3" t="s">
        <v>6</v>
      </c>
      <c r="D392" s="3" t="s">
        <v>3</v>
      </c>
      <c r="E392" s="3" t="s">
        <v>12</v>
      </c>
      <c r="F392" s="3" t="s">
        <v>598</v>
      </c>
      <c r="G392" s="5">
        <v>43124</v>
      </c>
      <c r="H392" s="3" t="s">
        <v>144</v>
      </c>
      <c r="I392" s="3" t="s">
        <v>144</v>
      </c>
      <c r="J392" s="3" t="s">
        <v>15</v>
      </c>
      <c r="K392" s="8" t="s">
        <v>19</v>
      </c>
      <c r="M392" s="3">
        <v>0</v>
      </c>
      <c r="N392" s="7" t="s">
        <v>642</v>
      </c>
      <c r="O392" s="9" t="s">
        <v>642</v>
      </c>
      <c r="P392" s="9" t="s">
        <v>642</v>
      </c>
      <c r="Q392" s="4" t="s">
        <v>268</v>
      </c>
    </row>
    <row r="393" spans="1:23" ht="30" x14ac:dyDescent="0.25">
      <c r="A393" s="3" t="s">
        <v>41</v>
      </c>
      <c r="B393" s="4" t="s">
        <v>137</v>
      </c>
      <c r="C393" s="3" t="s">
        <v>6</v>
      </c>
      <c r="D393" s="3" t="s">
        <v>3</v>
      </c>
      <c r="E393" s="3" t="s">
        <v>12</v>
      </c>
      <c r="F393" s="3" t="s">
        <v>599</v>
      </c>
      <c r="G393" s="5">
        <v>43262</v>
      </c>
      <c r="H393" s="3" t="s">
        <v>35</v>
      </c>
      <c r="I393" s="3" t="s">
        <v>35</v>
      </c>
      <c r="J393" s="3" t="s">
        <v>96</v>
      </c>
      <c r="K393" s="3" t="s">
        <v>41</v>
      </c>
      <c r="L393" s="3" t="s">
        <v>35</v>
      </c>
      <c r="M393" s="3" t="s">
        <v>642</v>
      </c>
      <c r="N393" s="7" t="s">
        <v>642</v>
      </c>
      <c r="O393" s="9" t="s">
        <v>642</v>
      </c>
      <c r="P393" s="9" t="s">
        <v>642</v>
      </c>
      <c r="Q393" s="4" t="s">
        <v>269</v>
      </c>
    </row>
    <row r="394" spans="1:23" ht="30" x14ac:dyDescent="0.25">
      <c r="A394" s="3" t="s">
        <v>41</v>
      </c>
      <c r="B394" s="4" t="s">
        <v>137</v>
      </c>
      <c r="C394" s="3" t="s">
        <v>6</v>
      </c>
      <c r="D394" s="3" t="s">
        <v>3</v>
      </c>
      <c r="E394" s="3" t="s">
        <v>12</v>
      </c>
      <c r="F394" s="3" t="s">
        <v>600</v>
      </c>
      <c r="G394" s="5">
        <v>43263</v>
      </c>
      <c r="H394" s="3" t="s">
        <v>35</v>
      </c>
      <c r="I394" s="3" t="s">
        <v>35</v>
      </c>
      <c r="J394" s="3" t="s">
        <v>96</v>
      </c>
      <c r="K394" s="3" t="s">
        <v>41</v>
      </c>
      <c r="L394" s="3" t="s">
        <v>35</v>
      </c>
      <c r="M394" s="3">
        <v>0</v>
      </c>
      <c r="N394" s="7">
        <v>0</v>
      </c>
      <c r="O394" s="9" t="s">
        <v>642</v>
      </c>
      <c r="P394" s="9" t="s">
        <v>642</v>
      </c>
      <c r="Q394" s="4" t="s">
        <v>270</v>
      </c>
    </row>
    <row r="395" spans="1:23" ht="120" x14ac:dyDescent="0.25">
      <c r="A395" s="3" t="s">
        <v>41</v>
      </c>
      <c r="B395" s="4" t="s">
        <v>137</v>
      </c>
      <c r="C395" s="3" t="s">
        <v>6</v>
      </c>
      <c r="D395" s="3" t="s">
        <v>3</v>
      </c>
      <c r="E395" s="3" t="s">
        <v>12</v>
      </c>
      <c r="F395" s="3" t="s">
        <v>601</v>
      </c>
      <c r="G395" s="5">
        <v>43276</v>
      </c>
      <c r="H395" s="3" t="s">
        <v>35</v>
      </c>
      <c r="I395" s="3" t="s">
        <v>35</v>
      </c>
      <c r="J395" s="3" t="s">
        <v>96</v>
      </c>
      <c r="K395" s="3" t="s">
        <v>72</v>
      </c>
      <c r="L395" s="3" t="s">
        <v>35</v>
      </c>
      <c r="M395" s="3" t="s">
        <v>642</v>
      </c>
      <c r="N395" s="7" t="s">
        <v>642</v>
      </c>
      <c r="O395" s="9" t="s">
        <v>642</v>
      </c>
      <c r="P395" s="9" t="s">
        <v>642</v>
      </c>
      <c r="Q395" s="4" t="s">
        <v>271</v>
      </c>
    </row>
    <row r="396" spans="1:23" ht="30" x14ac:dyDescent="0.25">
      <c r="A396" s="3">
        <v>160322</v>
      </c>
      <c r="B396" s="4" t="s">
        <v>137</v>
      </c>
      <c r="C396" s="3" t="s">
        <v>6</v>
      </c>
      <c r="D396" s="3" t="s">
        <v>3</v>
      </c>
      <c r="E396" s="3" t="s">
        <v>12</v>
      </c>
      <c r="F396" s="3" t="s">
        <v>602</v>
      </c>
      <c r="G396" s="5">
        <v>43425</v>
      </c>
      <c r="H396" s="3" t="s">
        <v>149</v>
      </c>
      <c r="I396" s="3" t="s">
        <v>149</v>
      </c>
      <c r="J396" s="3" t="s">
        <v>96</v>
      </c>
      <c r="K396" s="3" t="s">
        <v>41</v>
      </c>
      <c r="L396" s="3" t="s">
        <v>35</v>
      </c>
      <c r="M396" s="3" t="s">
        <v>642</v>
      </c>
      <c r="N396" s="7">
        <v>0</v>
      </c>
      <c r="O396" s="9" t="s">
        <v>642</v>
      </c>
      <c r="P396" s="9" t="s">
        <v>642</v>
      </c>
      <c r="Q396" s="4" t="s">
        <v>272</v>
      </c>
    </row>
    <row r="397" spans="1:23" ht="30" x14ac:dyDescent="0.25">
      <c r="A397" s="3">
        <v>160319</v>
      </c>
      <c r="B397" s="4" t="s">
        <v>137</v>
      </c>
      <c r="C397" s="3" t="s">
        <v>6</v>
      </c>
      <c r="D397" s="3" t="s">
        <v>3</v>
      </c>
      <c r="E397" s="3" t="s">
        <v>12</v>
      </c>
      <c r="F397" s="3" t="s">
        <v>602</v>
      </c>
      <c r="G397" s="5">
        <v>43425</v>
      </c>
      <c r="H397" s="3" t="s">
        <v>141</v>
      </c>
      <c r="I397" s="3" t="s">
        <v>141</v>
      </c>
      <c r="J397" s="3" t="s">
        <v>96</v>
      </c>
      <c r="K397" s="3" t="s">
        <v>41</v>
      </c>
      <c r="L397" s="3" t="s">
        <v>35</v>
      </c>
      <c r="M397" s="3" t="s">
        <v>642</v>
      </c>
      <c r="N397" s="7">
        <v>0</v>
      </c>
      <c r="O397" s="9" t="s">
        <v>642</v>
      </c>
      <c r="P397" s="9" t="s">
        <v>642</v>
      </c>
      <c r="Q397" s="4" t="s">
        <v>272</v>
      </c>
    </row>
    <row r="398" spans="1:23" ht="30" x14ac:dyDescent="0.25">
      <c r="A398" s="3" t="s">
        <v>41</v>
      </c>
      <c r="B398" s="4" t="s">
        <v>137</v>
      </c>
      <c r="C398" s="3" t="s">
        <v>6</v>
      </c>
      <c r="D398" s="3" t="s">
        <v>3</v>
      </c>
      <c r="E398" s="3" t="s">
        <v>12</v>
      </c>
      <c r="F398" s="3" t="s">
        <v>603</v>
      </c>
      <c r="G398" s="5">
        <v>43451</v>
      </c>
      <c r="H398" s="3" t="s">
        <v>35</v>
      </c>
      <c r="I398" s="3" t="s">
        <v>35</v>
      </c>
      <c r="J398" s="3" t="s">
        <v>96</v>
      </c>
      <c r="K398" s="3" t="s">
        <v>41</v>
      </c>
      <c r="L398" s="3" t="s">
        <v>35</v>
      </c>
      <c r="M398" s="3" t="s">
        <v>642</v>
      </c>
      <c r="N398" s="7">
        <v>0</v>
      </c>
      <c r="O398" s="9" t="s">
        <v>642</v>
      </c>
      <c r="P398" s="9" t="s">
        <v>642</v>
      </c>
      <c r="Q398" s="4" t="s">
        <v>273</v>
      </c>
    </row>
    <row r="399" spans="1:23" ht="45" x14ac:dyDescent="0.25">
      <c r="A399" s="3">
        <v>160322</v>
      </c>
      <c r="B399" s="4" t="s">
        <v>137</v>
      </c>
      <c r="C399" s="3" t="s">
        <v>6</v>
      </c>
      <c r="D399" s="3" t="s">
        <v>2</v>
      </c>
      <c r="E399" s="3" t="s">
        <v>13</v>
      </c>
      <c r="F399" s="3" t="s">
        <v>524</v>
      </c>
      <c r="G399" s="5">
        <v>43042</v>
      </c>
      <c r="H399" s="3" t="s">
        <v>149</v>
      </c>
      <c r="I399" s="3" t="s">
        <v>149</v>
      </c>
      <c r="J399" s="3" t="s">
        <v>16</v>
      </c>
      <c r="K399" s="3" t="s">
        <v>19</v>
      </c>
      <c r="L399" s="3" t="s">
        <v>82</v>
      </c>
      <c r="M399" s="3">
        <v>252</v>
      </c>
      <c r="N399" s="7">
        <v>0</v>
      </c>
      <c r="O399" s="9" t="s">
        <v>642</v>
      </c>
      <c r="P399" s="9" t="s">
        <v>642</v>
      </c>
      <c r="Q399" s="4" t="s">
        <v>151</v>
      </c>
    </row>
    <row r="400" spans="1:23" ht="30" x14ac:dyDescent="0.25">
      <c r="A400" s="3">
        <v>162536</v>
      </c>
      <c r="B400" s="4" t="s">
        <v>137</v>
      </c>
      <c r="C400" s="3" t="s">
        <v>6</v>
      </c>
      <c r="D400" s="3" t="s">
        <v>2</v>
      </c>
      <c r="E400" s="3" t="s">
        <v>13</v>
      </c>
      <c r="F400" s="3" t="s">
        <v>525</v>
      </c>
      <c r="G400" s="5">
        <v>43042</v>
      </c>
      <c r="H400" s="3" t="s">
        <v>150</v>
      </c>
      <c r="I400" s="3" t="s">
        <v>274</v>
      </c>
      <c r="J400" s="3" t="s">
        <v>16</v>
      </c>
      <c r="K400" s="3" t="s">
        <v>18</v>
      </c>
      <c r="L400" s="3" t="s">
        <v>35</v>
      </c>
      <c r="M400" s="3">
        <v>222</v>
      </c>
      <c r="N400" s="7">
        <v>0</v>
      </c>
      <c r="O400" s="9" t="s">
        <v>642</v>
      </c>
      <c r="P400" s="9" t="s">
        <v>642</v>
      </c>
      <c r="Q400" s="4" t="s">
        <v>152</v>
      </c>
    </row>
    <row r="401" spans="1:17" ht="30" x14ac:dyDescent="0.25">
      <c r="A401" s="3">
        <v>162539</v>
      </c>
      <c r="B401" s="4" t="s">
        <v>137</v>
      </c>
      <c r="C401" s="3" t="s">
        <v>6</v>
      </c>
      <c r="D401" s="3" t="s">
        <v>2</v>
      </c>
      <c r="E401" s="3" t="s">
        <v>13</v>
      </c>
      <c r="F401" s="3" t="s">
        <v>526</v>
      </c>
      <c r="G401" s="5">
        <v>43042</v>
      </c>
      <c r="H401" s="3" t="s">
        <v>153</v>
      </c>
      <c r="I401" s="3" t="s">
        <v>153</v>
      </c>
      <c r="J401" s="3" t="s">
        <v>16</v>
      </c>
      <c r="K401" s="3" t="s">
        <v>18</v>
      </c>
      <c r="L401" s="3" t="s">
        <v>35</v>
      </c>
      <c r="M401" s="3">
        <v>180</v>
      </c>
      <c r="N401" s="7">
        <v>0</v>
      </c>
      <c r="O401" s="9" t="s">
        <v>642</v>
      </c>
      <c r="P401" s="9" t="s">
        <v>642</v>
      </c>
      <c r="Q401" s="4" t="s">
        <v>154</v>
      </c>
    </row>
    <row r="402" spans="1:17" ht="30" x14ac:dyDescent="0.25">
      <c r="A402" s="3">
        <v>162085</v>
      </c>
      <c r="B402" s="4" t="s">
        <v>137</v>
      </c>
      <c r="C402" s="3" t="s">
        <v>6</v>
      </c>
      <c r="D402" s="3" t="s">
        <v>2</v>
      </c>
      <c r="E402" s="3" t="s">
        <v>13</v>
      </c>
      <c r="F402" s="3" t="s">
        <v>527</v>
      </c>
      <c r="G402" s="5">
        <v>43042</v>
      </c>
      <c r="H402" s="3" t="s">
        <v>153</v>
      </c>
      <c r="I402" s="3" t="s">
        <v>153</v>
      </c>
      <c r="J402" s="3" t="s">
        <v>16</v>
      </c>
      <c r="K402" s="3" t="s">
        <v>18</v>
      </c>
      <c r="L402" s="3" t="s">
        <v>35</v>
      </c>
      <c r="M402" s="3">
        <v>173</v>
      </c>
      <c r="N402" s="7">
        <v>0</v>
      </c>
      <c r="O402" s="9" t="s">
        <v>642</v>
      </c>
      <c r="P402" s="9" t="s">
        <v>642</v>
      </c>
      <c r="Q402" s="4" t="s">
        <v>154</v>
      </c>
    </row>
    <row r="403" spans="1:17" ht="30" x14ac:dyDescent="0.25">
      <c r="A403" s="3">
        <v>162544</v>
      </c>
      <c r="B403" s="4" t="s">
        <v>137</v>
      </c>
      <c r="C403" s="3" t="s">
        <v>6</v>
      </c>
      <c r="D403" s="3" t="s">
        <v>2</v>
      </c>
      <c r="E403" s="3" t="s">
        <v>13</v>
      </c>
      <c r="F403" s="3" t="s">
        <v>528</v>
      </c>
      <c r="G403" s="5">
        <v>43042</v>
      </c>
      <c r="H403" s="3" t="s">
        <v>136</v>
      </c>
      <c r="I403" s="3" t="s">
        <v>136</v>
      </c>
      <c r="J403" s="3" t="s">
        <v>16</v>
      </c>
      <c r="K403" s="3" t="s">
        <v>18</v>
      </c>
      <c r="L403" s="3" t="s">
        <v>35</v>
      </c>
      <c r="M403" s="3">
        <v>159</v>
      </c>
      <c r="N403" s="7">
        <v>0</v>
      </c>
      <c r="O403" s="9" t="s">
        <v>642</v>
      </c>
      <c r="P403" s="9" t="s">
        <v>642</v>
      </c>
      <c r="Q403" s="4" t="s">
        <v>154</v>
      </c>
    </row>
    <row r="404" spans="1:17" ht="30" x14ac:dyDescent="0.25">
      <c r="A404" s="3">
        <v>166482</v>
      </c>
      <c r="B404" s="4" t="s">
        <v>137</v>
      </c>
      <c r="C404" s="3" t="s">
        <v>6</v>
      </c>
      <c r="D404" s="3" t="s">
        <v>2</v>
      </c>
      <c r="E404" s="3" t="s">
        <v>13</v>
      </c>
      <c r="F404" s="3" t="s">
        <v>529</v>
      </c>
      <c r="G404" s="5">
        <v>43042</v>
      </c>
      <c r="H404" s="3" t="s">
        <v>155</v>
      </c>
      <c r="I404" s="3" t="s">
        <v>280</v>
      </c>
      <c r="J404" s="3" t="s">
        <v>16</v>
      </c>
      <c r="K404" s="3" t="s">
        <v>18</v>
      </c>
      <c r="L404" s="3" t="s">
        <v>35</v>
      </c>
      <c r="M404" s="3">
        <v>138</v>
      </c>
      <c r="N404" s="7">
        <v>0</v>
      </c>
      <c r="O404" s="9" t="s">
        <v>642</v>
      </c>
      <c r="P404" s="9" t="s">
        <v>642</v>
      </c>
      <c r="Q404" s="4" t="s">
        <v>154</v>
      </c>
    </row>
    <row r="405" spans="1:17" ht="30" x14ac:dyDescent="0.25">
      <c r="A405" s="3">
        <v>166483</v>
      </c>
      <c r="B405" s="4" t="s">
        <v>137</v>
      </c>
      <c r="C405" s="3" t="s">
        <v>6</v>
      </c>
      <c r="D405" s="3" t="s">
        <v>2</v>
      </c>
      <c r="E405" s="3" t="s">
        <v>13</v>
      </c>
      <c r="F405" s="3" t="s">
        <v>530</v>
      </c>
      <c r="G405" s="5">
        <v>43042</v>
      </c>
      <c r="H405" s="3" t="s">
        <v>155</v>
      </c>
      <c r="I405" s="3" t="s">
        <v>280</v>
      </c>
      <c r="J405" s="3" t="s">
        <v>16</v>
      </c>
      <c r="K405" s="3" t="s">
        <v>18</v>
      </c>
      <c r="L405" s="3" t="s">
        <v>35</v>
      </c>
      <c r="M405" s="3">
        <v>159</v>
      </c>
      <c r="N405" s="7">
        <v>0</v>
      </c>
      <c r="O405" s="9" t="s">
        <v>642</v>
      </c>
      <c r="P405" s="9" t="s">
        <v>642</v>
      </c>
      <c r="Q405" s="4" t="s">
        <v>154</v>
      </c>
    </row>
    <row r="406" spans="1:17" ht="30" x14ac:dyDescent="0.25">
      <c r="A406" s="30">
        <v>160517</v>
      </c>
      <c r="B406" s="4" t="s">
        <v>137</v>
      </c>
      <c r="C406" s="3" t="s">
        <v>6</v>
      </c>
      <c r="D406" s="3" t="s">
        <v>2</v>
      </c>
      <c r="E406" s="3" t="s">
        <v>13</v>
      </c>
      <c r="F406" s="30" t="s">
        <v>641</v>
      </c>
      <c r="G406" s="5">
        <v>43089</v>
      </c>
      <c r="H406" s="3" t="s">
        <v>140</v>
      </c>
      <c r="I406" s="3" t="s">
        <v>140</v>
      </c>
      <c r="J406" s="3" t="s">
        <v>15</v>
      </c>
      <c r="K406" s="3" t="s">
        <v>19</v>
      </c>
      <c r="L406" s="3" t="s">
        <v>40</v>
      </c>
      <c r="M406" s="3" t="s">
        <v>642</v>
      </c>
      <c r="N406" s="7">
        <f>(751553.92/18)+4175.3</f>
        <v>45928.29555555556</v>
      </c>
      <c r="O406" s="9" t="s">
        <v>642</v>
      </c>
      <c r="P406" s="9" t="s">
        <v>642</v>
      </c>
      <c r="Q406" s="4" t="s">
        <v>178</v>
      </c>
    </row>
    <row r="407" spans="1:17" ht="30" x14ac:dyDescent="0.25">
      <c r="A407" s="3">
        <v>160517</v>
      </c>
      <c r="B407" s="4" t="s">
        <v>137</v>
      </c>
      <c r="C407" s="3" t="s">
        <v>6</v>
      </c>
      <c r="D407" s="3" t="s">
        <v>2</v>
      </c>
      <c r="E407" s="3" t="s">
        <v>13</v>
      </c>
      <c r="F407" s="30" t="s">
        <v>641</v>
      </c>
      <c r="G407" s="5">
        <v>43093</v>
      </c>
      <c r="H407" s="3" t="s">
        <v>140</v>
      </c>
      <c r="I407" s="3" t="s">
        <v>140</v>
      </c>
      <c r="J407" s="3" t="s">
        <v>15</v>
      </c>
      <c r="K407" s="8" t="s">
        <v>21</v>
      </c>
      <c r="L407" s="3" t="s">
        <v>35</v>
      </c>
      <c r="M407" s="3" t="s">
        <v>642</v>
      </c>
      <c r="N407" s="7">
        <f>1170566/17</f>
        <v>68856.823529411762</v>
      </c>
      <c r="O407" s="9" t="s">
        <v>642</v>
      </c>
      <c r="P407" s="9" t="s">
        <v>642</v>
      </c>
      <c r="Q407" s="4" t="s">
        <v>174</v>
      </c>
    </row>
    <row r="408" spans="1:17" ht="30" x14ac:dyDescent="0.25">
      <c r="A408" s="30">
        <v>141705</v>
      </c>
      <c r="B408" s="4" t="s">
        <v>137</v>
      </c>
      <c r="C408" s="3" t="s">
        <v>6</v>
      </c>
      <c r="D408" s="3" t="s">
        <v>2</v>
      </c>
      <c r="E408" s="3" t="s">
        <v>13</v>
      </c>
      <c r="F408" s="30" t="s">
        <v>641</v>
      </c>
      <c r="G408" s="5">
        <v>43081</v>
      </c>
      <c r="H408" s="3" t="s">
        <v>156</v>
      </c>
      <c r="I408" s="3" t="s">
        <v>274</v>
      </c>
      <c r="J408" s="3" t="s">
        <v>15</v>
      </c>
      <c r="K408" s="3" t="s">
        <v>19</v>
      </c>
      <c r="L408" s="3" t="s">
        <v>40</v>
      </c>
      <c r="M408" s="3" t="s">
        <v>642</v>
      </c>
      <c r="N408" s="7">
        <f>(751553.92/18)+4175.3</f>
        <v>45928.29555555556</v>
      </c>
      <c r="O408" s="9" t="s">
        <v>642</v>
      </c>
      <c r="P408" s="9" t="s">
        <v>642</v>
      </c>
      <c r="Q408" s="4" t="s">
        <v>178</v>
      </c>
    </row>
    <row r="409" spans="1:17" ht="30" x14ac:dyDescent="0.25">
      <c r="A409" s="3">
        <v>141703</v>
      </c>
      <c r="B409" s="4" t="s">
        <v>137</v>
      </c>
      <c r="C409" s="3" t="s">
        <v>6</v>
      </c>
      <c r="D409" s="3" t="s">
        <v>2</v>
      </c>
      <c r="E409" s="3" t="s">
        <v>13</v>
      </c>
      <c r="F409" s="30" t="s">
        <v>641</v>
      </c>
      <c r="G409" s="5">
        <v>43093</v>
      </c>
      <c r="H409" s="3" t="s">
        <v>156</v>
      </c>
      <c r="I409" s="3" t="s">
        <v>274</v>
      </c>
      <c r="J409" s="3" t="s">
        <v>15</v>
      </c>
      <c r="K409" s="8" t="s">
        <v>21</v>
      </c>
      <c r="L409" s="3" t="s">
        <v>35</v>
      </c>
      <c r="M409" s="3" t="s">
        <v>642</v>
      </c>
      <c r="N409" s="7">
        <f>1170566/17</f>
        <v>68856.823529411762</v>
      </c>
      <c r="O409" s="9" t="s">
        <v>642</v>
      </c>
      <c r="P409" s="9" t="s">
        <v>642</v>
      </c>
      <c r="Q409" s="4" t="s">
        <v>166</v>
      </c>
    </row>
    <row r="410" spans="1:17" ht="30" x14ac:dyDescent="0.25">
      <c r="A410" s="30">
        <v>143413</v>
      </c>
      <c r="B410" s="4" t="s">
        <v>137</v>
      </c>
      <c r="C410" s="3" t="s">
        <v>6</v>
      </c>
      <c r="D410" s="3" t="s">
        <v>2</v>
      </c>
      <c r="E410" s="3" t="s">
        <v>13</v>
      </c>
      <c r="F410" s="30" t="s">
        <v>641</v>
      </c>
      <c r="G410" s="5">
        <v>43083</v>
      </c>
      <c r="H410" s="3" t="s">
        <v>157</v>
      </c>
      <c r="I410" s="3" t="s">
        <v>157</v>
      </c>
      <c r="J410" s="3" t="s">
        <v>15</v>
      </c>
      <c r="K410" s="3" t="s">
        <v>19</v>
      </c>
      <c r="L410" s="3" t="s">
        <v>40</v>
      </c>
      <c r="M410" s="3" t="s">
        <v>642</v>
      </c>
      <c r="N410" s="7">
        <f t="shared" ref="N410:N412" si="18">(751553.92/18)+4175.3</f>
        <v>45928.29555555556</v>
      </c>
      <c r="O410" s="9" t="s">
        <v>642</v>
      </c>
      <c r="P410" s="9" t="s">
        <v>642</v>
      </c>
      <c r="Q410" s="4" t="s">
        <v>178</v>
      </c>
    </row>
    <row r="411" spans="1:17" ht="30" x14ac:dyDescent="0.25">
      <c r="A411" s="30">
        <v>160308</v>
      </c>
      <c r="B411" s="4" t="s">
        <v>137</v>
      </c>
      <c r="C411" s="3" t="s">
        <v>6</v>
      </c>
      <c r="D411" s="3" t="s">
        <v>2</v>
      </c>
      <c r="E411" s="3" t="s">
        <v>13</v>
      </c>
      <c r="F411" s="30" t="s">
        <v>641</v>
      </c>
      <c r="G411" s="5">
        <v>43085</v>
      </c>
      <c r="H411" s="3" t="s">
        <v>141</v>
      </c>
      <c r="I411" s="3" t="s">
        <v>141</v>
      </c>
      <c r="J411" s="3" t="s">
        <v>15</v>
      </c>
      <c r="K411" s="3" t="s">
        <v>19</v>
      </c>
      <c r="L411" s="3" t="s">
        <v>40</v>
      </c>
      <c r="M411" s="3" t="s">
        <v>642</v>
      </c>
      <c r="N411" s="7">
        <f t="shared" si="18"/>
        <v>45928.29555555556</v>
      </c>
      <c r="O411" s="9" t="s">
        <v>642</v>
      </c>
      <c r="P411" s="9" t="s">
        <v>642</v>
      </c>
      <c r="Q411" s="4" t="s">
        <v>178</v>
      </c>
    </row>
    <row r="412" spans="1:17" ht="30" x14ac:dyDescent="0.25">
      <c r="A412" s="30">
        <v>160319</v>
      </c>
      <c r="B412" s="4" t="s">
        <v>137</v>
      </c>
      <c r="C412" s="3" t="s">
        <v>6</v>
      </c>
      <c r="D412" s="3" t="s">
        <v>2</v>
      </c>
      <c r="E412" s="3" t="s">
        <v>13</v>
      </c>
      <c r="F412" s="30" t="s">
        <v>641</v>
      </c>
      <c r="G412" s="5">
        <v>43088</v>
      </c>
      <c r="H412" s="3" t="s">
        <v>141</v>
      </c>
      <c r="I412" s="3" t="s">
        <v>141</v>
      </c>
      <c r="J412" s="3" t="s">
        <v>15</v>
      </c>
      <c r="K412" s="3" t="s">
        <v>19</v>
      </c>
      <c r="L412" s="3" t="s">
        <v>40</v>
      </c>
      <c r="M412" s="3" t="s">
        <v>642</v>
      </c>
      <c r="N412" s="7">
        <f t="shared" si="18"/>
        <v>45928.29555555556</v>
      </c>
      <c r="O412" s="9" t="s">
        <v>642</v>
      </c>
      <c r="P412" s="9" t="s">
        <v>642</v>
      </c>
      <c r="Q412" s="4" t="s">
        <v>178</v>
      </c>
    </row>
    <row r="413" spans="1:17" ht="30" x14ac:dyDescent="0.25">
      <c r="A413" s="3">
        <v>160319</v>
      </c>
      <c r="B413" s="4" t="s">
        <v>137</v>
      </c>
      <c r="C413" s="3" t="s">
        <v>6</v>
      </c>
      <c r="D413" s="3" t="s">
        <v>2</v>
      </c>
      <c r="E413" s="3" t="s">
        <v>13</v>
      </c>
      <c r="F413" s="30" t="s">
        <v>641</v>
      </c>
      <c r="G413" s="5">
        <v>43093</v>
      </c>
      <c r="H413" s="3" t="s">
        <v>141</v>
      </c>
      <c r="I413" s="3" t="s">
        <v>141</v>
      </c>
      <c r="J413" s="3" t="s">
        <v>15</v>
      </c>
      <c r="K413" s="8" t="s">
        <v>21</v>
      </c>
      <c r="L413" s="3" t="s">
        <v>35</v>
      </c>
      <c r="M413" s="3" t="s">
        <v>642</v>
      </c>
      <c r="N413" s="7">
        <f>1170566/17</f>
        <v>68856.823529411762</v>
      </c>
      <c r="O413" s="9" t="s">
        <v>642</v>
      </c>
      <c r="P413" s="9" t="s">
        <v>642</v>
      </c>
      <c r="Q413" s="4" t="s">
        <v>173</v>
      </c>
    </row>
    <row r="414" spans="1:17" ht="30" x14ac:dyDescent="0.25">
      <c r="A414" s="30">
        <v>162536</v>
      </c>
      <c r="B414" s="4" t="s">
        <v>137</v>
      </c>
      <c r="C414" s="3" t="s">
        <v>6</v>
      </c>
      <c r="D414" s="3" t="s">
        <v>2</v>
      </c>
      <c r="E414" s="3" t="s">
        <v>13</v>
      </c>
      <c r="F414" s="30" t="s">
        <v>641</v>
      </c>
      <c r="G414" s="5">
        <v>43076</v>
      </c>
      <c r="H414" s="3" t="s">
        <v>150</v>
      </c>
      <c r="I414" s="3" t="s">
        <v>274</v>
      </c>
      <c r="J414" s="3" t="s">
        <v>15</v>
      </c>
      <c r="K414" s="3" t="s">
        <v>19</v>
      </c>
      <c r="L414" s="3" t="s">
        <v>40</v>
      </c>
      <c r="M414" s="3" t="s">
        <v>642</v>
      </c>
      <c r="N414" s="7">
        <f t="shared" ref="N414:N416" si="19">(751553.92/18)+4175.3</f>
        <v>45928.29555555556</v>
      </c>
      <c r="O414" s="9" t="s">
        <v>642</v>
      </c>
      <c r="P414" s="9" t="s">
        <v>642</v>
      </c>
      <c r="Q414" s="4" t="s">
        <v>178</v>
      </c>
    </row>
    <row r="415" spans="1:17" ht="30" x14ac:dyDescent="0.25">
      <c r="A415" s="30">
        <v>162539</v>
      </c>
      <c r="B415" s="4" t="s">
        <v>137</v>
      </c>
      <c r="C415" s="3" t="s">
        <v>6</v>
      </c>
      <c r="D415" s="3" t="s">
        <v>2</v>
      </c>
      <c r="E415" s="3" t="s">
        <v>13</v>
      </c>
      <c r="F415" s="30" t="s">
        <v>641</v>
      </c>
      <c r="G415" s="5">
        <v>43077</v>
      </c>
      <c r="H415" s="3" t="s">
        <v>153</v>
      </c>
      <c r="I415" s="3" t="s">
        <v>153</v>
      </c>
      <c r="J415" s="3" t="s">
        <v>15</v>
      </c>
      <c r="K415" s="3" t="s">
        <v>19</v>
      </c>
      <c r="L415" s="3" t="s">
        <v>40</v>
      </c>
      <c r="M415" s="3" t="s">
        <v>642</v>
      </c>
      <c r="N415" s="7">
        <f t="shared" si="19"/>
        <v>45928.29555555556</v>
      </c>
      <c r="O415" s="9" t="s">
        <v>642</v>
      </c>
      <c r="P415" s="9" t="s">
        <v>642</v>
      </c>
      <c r="Q415" s="4" t="s">
        <v>178</v>
      </c>
    </row>
    <row r="416" spans="1:17" ht="30" x14ac:dyDescent="0.25">
      <c r="A416" s="30">
        <v>162085</v>
      </c>
      <c r="B416" s="4" t="s">
        <v>137</v>
      </c>
      <c r="C416" s="3" t="s">
        <v>6</v>
      </c>
      <c r="D416" s="3" t="s">
        <v>2</v>
      </c>
      <c r="E416" s="3" t="s">
        <v>13</v>
      </c>
      <c r="F416" s="30" t="s">
        <v>641</v>
      </c>
      <c r="G416" s="5">
        <v>43078</v>
      </c>
      <c r="H416" s="3" t="s">
        <v>153</v>
      </c>
      <c r="I416" s="3" t="s">
        <v>153</v>
      </c>
      <c r="J416" s="3" t="s">
        <v>15</v>
      </c>
      <c r="K416" s="3" t="s">
        <v>19</v>
      </c>
      <c r="L416" s="3" t="s">
        <v>40</v>
      </c>
      <c r="M416" s="3" t="s">
        <v>642</v>
      </c>
      <c r="N416" s="7">
        <f t="shared" si="19"/>
        <v>45928.29555555556</v>
      </c>
      <c r="O416" s="9" t="s">
        <v>642</v>
      </c>
      <c r="P416" s="9" t="s">
        <v>642</v>
      </c>
      <c r="Q416" s="4" t="s">
        <v>178</v>
      </c>
    </row>
    <row r="417" spans="1:17" ht="30" x14ac:dyDescent="0.25">
      <c r="A417" s="30">
        <v>162085</v>
      </c>
      <c r="B417" s="4" t="s">
        <v>137</v>
      </c>
      <c r="C417" s="3" t="s">
        <v>6</v>
      </c>
      <c r="D417" s="3" t="s">
        <v>2</v>
      </c>
      <c r="E417" s="3" t="s">
        <v>13</v>
      </c>
      <c r="F417" s="30" t="s">
        <v>641</v>
      </c>
      <c r="G417" s="5">
        <v>43093</v>
      </c>
      <c r="H417" s="3" t="s">
        <v>153</v>
      </c>
      <c r="I417" s="3" t="s">
        <v>153</v>
      </c>
      <c r="J417" s="3" t="s">
        <v>15</v>
      </c>
      <c r="K417" s="8" t="s">
        <v>21</v>
      </c>
      <c r="L417" s="3" t="s">
        <v>35</v>
      </c>
      <c r="M417" s="3" t="s">
        <v>642</v>
      </c>
      <c r="N417" s="7">
        <f t="shared" ref="N417:N422" si="20">1170566/17</f>
        <v>68856.823529411762</v>
      </c>
      <c r="O417" s="9" t="s">
        <v>642</v>
      </c>
      <c r="P417" s="9" t="s">
        <v>642</v>
      </c>
      <c r="Q417" s="4" t="s">
        <v>161</v>
      </c>
    </row>
    <row r="418" spans="1:17" ht="30" x14ac:dyDescent="0.25">
      <c r="A418" s="30">
        <v>162539</v>
      </c>
      <c r="B418" s="4" t="s">
        <v>137</v>
      </c>
      <c r="C418" s="3" t="s">
        <v>6</v>
      </c>
      <c r="D418" s="3" t="s">
        <v>2</v>
      </c>
      <c r="E418" s="3" t="s">
        <v>13</v>
      </c>
      <c r="F418" s="30" t="s">
        <v>641</v>
      </c>
      <c r="G418" s="5">
        <v>43092</v>
      </c>
      <c r="H418" s="3" t="s">
        <v>153</v>
      </c>
      <c r="I418" s="3" t="s">
        <v>153</v>
      </c>
      <c r="J418" s="3" t="s">
        <v>15</v>
      </c>
      <c r="K418" s="8" t="s">
        <v>21</v>
      </c>
      <c r="L418" s="3" t="s">
        <v>35</v>
      </c>
      <c r="M418" s="3" t="s">
        <v>642</v>
      </c>
      <c r="N418" s="7">
        <f t="shared" si="20"/>
        <v>68856.823529411762</v>
      </c>
      <c r="O418" s="9" t="s">
        <v>642</v>
      </c>
      <c r="P418" s="9" t="s">
        <v>642</v>
      </c>
      <c r="Q418" s="4" t="s">
        <v>163</v>
      </c>
    </row>
    <row r="419" spans="1:17" ht="30" x14ac:dyDescent="0.25">
      <c r="A419" s="30">
        <v>141703</v>
      </c>
      <c r="B419" s="4" t="s">
        <v>137</v>
      </c>
      <c r="C419" s="3" t="s">
        <v>6</v>
      </c>
      <c r="D419" s="3" t="s">
        <v>2</v>
      </c>
      <c r="E419" s="3" t="s">
        <v>13</v>
      </c>
      <c r="F419" s="30" t="s">
        <v>641</v>
      </c>
      <c r="G419" s="5">
        <v>43093</v>
      </c>
      <c r="H419" s="3" t="s">
        <v>153</v>
      </c>
      <c r="I419" s="3" t="s">
        <v>153</v>
      </c>
      <c r="J419" s="3" t="s">
        <v>15</v>
      </c>
      <c r="K419" s="8" t="s">
        <v>21</v>
      </c>
      <c r="L419" s="3" t="s">
        <v>35</v>
      </c>
      <c r="M419" s="3" t="s">
        <v>642</v>
      </c>
      <c r="N419" s="7">
        <f t="shared" si="20"/>
        <v>68856.823529411762</v>
      </c>
      <c r="O419" s="9" t="s">
        <v>642</v>
      </c>
      <c r="P419" s="9" t="s">
        <v>642</v>
      </c>
      <c r="Q419" s="4" t="s">
        <v>165</v>
      </c>
    </row>
    <row r="420" spans="1:17" ht="30" x14ac:dyDescent="0.25">
      <c r="A420" s="30">
        <v>162082</v>
      </c>
      <c r="B420" s="4" t="s">
        <v>137</v>
      </c>
      <c r="C420" s="3" t="s">
        <v>6</v>
      </c>
      <c r="D420" s="3" t="s">
        <v>2</v>
      </c>
      <c r="E420" s="3" t="s">
        <v>13</v>
      </c>
      <c r="F420" s="30" t="s">
        <v>641</v>
      </c>
      <c r="G420" s="5">
        <v>43093</v>
      </c>
      <c r="H420" s="3" t="s">
        <v>153</v>
      </c>
      <c r="I420" s="3" t="s">
        <v>153</v>
      </c>
      <c r="J420" s="3" t="s">
        <v>15</v>
      </c>
      <c r="K420" s="3" t="s">
        <v>19</v>
      </c>
      <c r="L420" s="3" t="s">
        <v>82</v>
      </c>
      <c r="M420" s="3" t="s">
        <v>642</v>
      </c>
      <c r="N420" s="7">
        <f t="shared" si="20"/>
        <v>68856.823529411762</v>
      </c>
      <c r="O420" s="9" t="s">
        <v>642</v>
      </c>
      <c r="P420" s="9" t="s">
        <v>642</v>
      </c>
      <c r="Q420" s="4" t="s">
        <v>175</v>
      </c>
    </row>
    <row r="421" spans="1:17" ht="30" x14ac:dyDescent="0.25">
      <c r="A421" s="30">
        <v>162085</v>
      </c>
      <c r="B421" s="4" t="s">
        <v>137</v>
      </c>
      <c r="C421" s="3" t="s">
        <v>6</v>
      </c>
      <c r="D421" s="3" t="s">
        <v>2</v>
      </c>
      <c r="E421" s="3" t="s">
        <v>13</v>
      </c>
      <c r="F421" s="30" t="s">
        <v>641</v>
      </c>
      <c r="G421" s="5">
        <v>43093</v>
      </c>
      <c r="H421" s="3" t="s">
        <v>153</v>
      </c>
      <c r="I421" s="3" t="s">
        <v>153</v>
      </c>
      <c r="J421" s="3" t="s">
        <v>15</v>
      </c>
      <c r="K421" s="3" t="s">
        <v>19</v>
      </c>
      <c r="L421" s="3" t="s">
        <v>82</v>
      </c>
      <c r="M421" s="3">
        <v>42</v>
      </c>
      <c r="N421" s="7">
        <f t="shared" si="20"/>
        <v>68856.823529411762</v>
      </c>
      <c r="O421" s="9" t="s">
        <v>642</v>
      </c>
      <c r="P421" s="9" t="s">
        <v>642</v>
      </c>
      <c r="Q421" s="4" t="s">
        <v>640</v>
      </c>
    </row>
    <row r="422" spans="1:17" ht="30" x14ac:dyDescent="0.25">
      <c r="A422" s="30">
        <v>156830</v>
      </c>
      <c r="B422" s="4" t="s">
        <v>137</v>
      </c>
      <c r="C422" s="3" t="s">
        <v>6</v>
      </c>
      <c r="D422" s="3" t="s">
        <v>2</v>
      </c>
      <c r="E422" s="3" t="s">
        <v>13</v>
      </c>
      <c r="F422" s="30" t="s">
        <v>641</v>
      </c>
      <c r="G422" s="5">
        <v>43093</v>
      </c>
      <c r="H422" s="3" t="s">
        <v>169</v>
      </c>
      <c r="I422" s="3" t="s">
        <v>169</v>
      </c>
      <c r="J422" s="3" t="s">
        <v>15</v>
      </c>
      <c r="K422" s="8" t="s">
        <v>21</v>
      </c>
      <c r="L422" s="3" t="s">
        <v>35</v>
      </c>
      <c r="M422" s="3" t="s">
        <v>642</v>
      </c>
      <c r="N422" s="7">
        <f t="shared" si="20"/>
        <v>68856.823529411762</v>
      </c>
      <c r="O422" s="9" t="s">
        <v>642</v>
      </c>
      <c r="P422" s="9" t="s">
        <v>642</v>
      </c>
      <c r="Q422" s="4" t="s">
        <v>170</v>
      </c>
    </row>
    <row r="423" spans="1:17" ht="30" x14ac:dyDescent="0.25">
      <c r="A423" s="30">
        <v>160312</v>
      </c>
      <c r="B423" s="4" t="s">
        <v>137</v>
      </c>
      <c r="C423" s="3" t="s">
        <v>6</v>
      </c>
      <c r="D423" s="3" t="s">
        <v>2</v>
      </c>
      <c r="E423" s="3" t="s">
        <v>13</v>
      </c>
      <c r="F423" s="30" t="s">
        <v>641</v>
      </c>
      <c r="G423" s="5">
        <v>43086</v>
      </c>
      <c r="H423" s="3" t="s">
        <v>159</v>
      </c>
      <c r="I423" s="3" t="s">
        <v>276</v>
      </c>
      <c r="J423" s="3" t="s">
        <v>15</v>
      </c>
      <c r="K423" s="3" t="s">
        <v>19</v>
      </c>
      <c r="L423" s="3" t="s">
        <v>40</v>
      </c>
      <c r="M423" s="3" t="s">
        <v>642</v>
      </c>
      <c r="N423" s="7">
        <f>(751553.92/18)+4175.3</f>
        <v>45928.29555555556</v>
      </c>
      <c r="O423" s="9" t="s">
        <v>642</v>
      </c>
      <c r="P423" s="9" t="s">
        <v>642</v>
      </c>
      <c r="Q423" s="4" t="s">
        <v>178</v>
      </c>
    </row>
    <row r="424" spans="1:17" ht="30" x14ac:dyDescent="0.25">
      <c r="A424" s="30">
        <v>160313</v>
      </c>
      <c r="B424" s="4" t="s">
        <v>137</v>
      </c>
      <c r="C424" s="3" t="s">
        <v>6</v>
      </c>
      <c r="D424" s="3" t="s">
        <v>2</v>
      </c>
      <c r="E424" s="3" t="s">
        <v>13</v>
      </c>
      <c r="F424" s="30" t="s">
        <v>641</v>
      </c>
      <c r="G424" s="5">
        <v>43093</v>
      </c>
      <c r="H424" s="3" t="s">
        <v>159</v>
      </c>
      <c r="I424" s="3" t="s">
        <v>276</v>
      </c>
      <c r="J424" s="3" t="s">
        <v>15</v>
      </c>
      <c r="K424" s="3" t="s">
        <v>19</v>
      </c>
      <c r="L424" s="3" t="s">
        <v>37</v>
      </c>
      <c r="M424" s="3" t="s">
        <v>642</v>
      </c>
      <c r="N424" s="7">
        <f>1170566/17</f>
        <v>68856.823529411762</v>
      </c>
      <c r="O424" s="9" t="s">
        <v>642</v>
      </c>
      <c r="P424" s="9" t="s">
        <v>642</v>
      </c>
      <c r="Q424" s="4" t="s">
        <v>171</v>
      </c>
    </row>
    <row r="425" spans="1:17" ht="30" x14ac:dyDescent="0.25">
      <c r="A425" s="30">
        <v>156829</v>
      </c>
      <c r="B425" s="4" t="s">
        <v>137</v>
      </c>
      <c r="C425" s="3" t="s">
        <v>6</v>
      </c>
      <c r="D425" s="3" t="s">
        <v>2</v>
      </c>
      <c r="E425" s="3" t="s">
        <v>13</v>
      </c>
      <c r="F425" s="30" t="s">
        <v>641</v>
      </c>
      <c r="G425" s="5">
        <v>43084</v>
      </c>
      <c r="H425" s="3" t="s">
        <v>158</v>
      </c>
      <c r="I425" s="3" t="s">
        <v>158</v>
      </c>
      <c r="J425" s="3" t="s">
        <v>15</v>
      </c>
      <c r="K425" s="3" t="s">
        <v>19</v>
      </c>
      <c r="L425" s="3" t="s">
        <v>40</v>
      </c>
      <c r="M425" s="3" t="s">
        <v>642</v>
      </c>
      <c r="N425" s="7">
        <f>(751553.92/18)+4175.3</f>
        <v>45928.29555555556</v>
      </c>
      <c r="O425" s="9" t="s">
        <v>642</v>
      </c>
      <c r="P425" s="9" t="s">
        <v>642</v>
      </c>
      <c r="Q425" s="4" t="s">
        <v>178</v>
      </c>
    </row>
    <row r="426" spans="1:17" ht="30" x14ac:dyDescent="0.25">
      <c r="A426" s="30">
        <v>156829</v>
      </c>
      <c r="B426" s="4" t="s">
        <v>137</v>
      </c>
      <c r="C426" s="3" t="s">
        <v>6</v>
      </c>
      <c r="D426" s="3" t="s">
        <v>2</v>
      </c>
      <c r="E426" s="3" t="s">
        <v>13</v>
      </c>
      <c r="F426" s="30" t="s">
        <v>641</v>
      </c>
      <c r="G426" s="5">
        <v>43093</v>
      </c>
      <c r="H426" s="3" t="s">
        <v>158</v>
      </c>
      <c r="I426" s="3" t="s">
        <v>158</v>
      </c>
      <c r="J426" s="3" t="s">
        <v>15</v>
      </c>
      <c r="K426" s="8" t="s">
        <v>21</v>
      </c>
      <c r="L426" s="3" t="s">
        <v>35</v>
      </c>
      <c r="M426" s="3" t="s">
        <v>642</v>
      </c>
      <c r="N426" s="7">
        <f t="shared" ref="N426:N427" si="21">1170566/17</f>
        <v>68856.823529411762</v>
      </c>
      <c r="O426" s="9" t="s">
        <v>642</v>
      </c>
      <c r="P426" s="9" t="s">
        <v>642</v>
      </c>
      <c r="Q426" s="4" t="s">
        <v>162</v>
      </c>
    </row>
    <row r="427" spans="1:17" ht="30" x14ac:dyDescent="0.25">
      <c r="A427" s="3">
        <v>156829</v>
      </c>
      <c r="B427" s="4" t="s">
        <v>137</v>
      </c>
      <c r="C427" s="3" t="s">
        <v>6</v>
      </c>
      <c r="D427" s="3" t="s">
        <v>2</v>
      </c>
      <c r="E427" s="3" t="s">
        <v>13</v>
      </c>
      <c r="F427" s="30" t="s">
        <v>641</v>
      </c>
      <c r="G427" s="5">
        <v>43093</v>
      </c>
      <c r="H427" s="3" t="s">
        <v>158</v>
      </c>
      <c r="I427" s="3" t="s">
        <v>158</v>
      </c>
      <c r="J427" s="3" t="s">
        <v>15</v>
      </c>
      <c r="K427" s="8" t="s">
        <v>21</v>
      </c>
      <c r="L427" s="3" t="s">
        <v>35</v>
      </c>
      <c r="M427" s="3" t="s">
        <v>642</v>
      </c>
      <c r="N427" s="7">
        <f t="shared" si="21"/>
        <v>68856.823529411762</v>
      </c>
      <c r="O427" s="9" t="s">
        <v>642</v>
      </c>
      <c r="P427" s="9" t="s">
        <v>642</v>
      </c>
      <c r="Q427" s="4" t="s">
        <v>168</v>
      </c>
    </row>
    <row r="428" spans="1:17" ht="30" x14ac:dyDescent="0.25">
      <c r="A428" s="30">
        <v>142081</v>
      </c>
      <c r="B428" s="4" t="s">
        <v>137</v>
      </c>
      <c r="C428" s="3" t="s">
        <v>6</v>
      </c>
      <c r="D428" s="3" t="s">
        <v>2</v>
      </c>
      <c r="E428" s="3" t="s">
        <v>13</v>
      </c>
      <c r="F428" s="30" t="s">
        <v>641</v>
      </c>
      <c r="G428" s="5">
        <v>43082</v>
      </c>
      <c r="H428" s="3" t="s">
        <v>136</v>
      </c>
      <c r="I428" s="3" t="s">
        <v>136</v>
      </c>
      <c r="J428" s="3" t="s">
        <v>15</v>
      </c>
      <c r="K428" s="3" t="s">
        <v>19</v>
      </c>
      <c r="L428" s="3" t="s">
        <v>40</v>
      </c>
      <c r="M428" s="3" t="s">
        <v>642</v>
      </c>
      <c r="N428" s="7">
        <f>(751553.92/18)+4175.3</f>
        <v>45928.29555555556</v>
      </c>
      <c r="O428" s="9" t="s">
        <v>642</v>
      </c>
      <c r="P428" s="9" t="s">
        <v>642</v>
      </c>
      <c r="Q428" s="4" t="s">
        <v>178</v>
      </c>
    </row>
    <row r="429" spans="1:17" ht="45" x14ac:dyDescent="0.25">
      <c r="A429" s="3">
        <v>162544</v>
      </c>
      <c r="B429" s="4" t="s">
        <v>137</v>
      </c>
      <c r="C429" s="3" t="s">
        <v>6</v>
      </c>
      <c r="D429" s="3" t="s">
        <v>2</v>
      </c>
      <c r="E429" s="3" t="s">
        <v>13</v>
      </c>
      <c r="F429" s="30" t="s">
        <v>641</v>
      </c>
      <c r="G429" s="5">
        <v>43093</v>
      </c>
      <c r="H429" s="3" t="s">
        <v>136</v>
      </c>
      <c r="I429" s="3" t="s">
        <v>136</v>
      </c>
      <c r="J429" s="3" t="s">
        <v>15</v>
      </c>
      <c r="K429" s="8" t="s">
        <v>21</v>
      </c>
      <c r="L429" s="3" t="s">
        <v>35</v>
      </c>
      <c r="M429" s="3" t="s">
        <v>642</v>
      </c>
      <c r="N429" s="7">
        <f t="shared" ref="N429:N430" si="22">1170566/17</f>
        <v>68856.823529411762</v>
      </c>
      <c r="O429" s="9" t="s">
        <v>642</v>
      </c>
      <c r="P429" s="9" t="s">
        <v>642</v>
      </c>
      <c r="Q429" s="4" t="s">
        <v>164</v>
      </c>
    </row>
    <row r="430" spans="1:17" ht="45" x14ac:dyDescent="0.25">
      <c r="A430" s="3">
        <v>142081</v>
      </c>
      <c r="B430" s="4" t="s">
        <v>137</v>
      </c>
      <c r="C430" s="3" t="s">
        <v>6</v>
      </c>
      <c r="D430" s="3" t="s">
        <v>2</v>
      </c>
      <c r="E430" s="3" t="s">
        <v>13</v>
      </c>
      <c r="F430" s="30" t="s">
        <v>641</v>
      </c>
      <c r="G430" s="5">
        <v>43092</v>
      </c>
      <c r="H430" s="3" t="s">
        <v>136</v>
      </c>
      <c r="I430" s="3" t="s">
        <v>136</v>
      </c>
      <c r="J430" s="3" t="s">
        <v>15</v>
      </c>
      <c r="K430" s="8" t="s">
        <v>21</v>
      </c>
      <c r="L430" s="3" t="s">
        <v>35</v>
      </c>
      <c r="M430" s="3" t="s">
        <v>642</v>
      </c>
      <c r="N430" s="7">
        <f t="shared" si="22"/>
        <v>68856.823529411762</v>
      </c>
      <c r="O430" s="9" t="s">
        <v>642</v>
      </c>
      <c r="P430" s="9" t="s">
        <v>642</v>
      </c>
      <c r="Q430" s="4" t="s">
        <v>167</v>
      </c>
    </row>
    <row r="431" spans="1:17" ht="30" x14ac:dyDescent="0.25">
      <c r="A431" s="30">
        <v>160518</v>
      </c>
      <c r="B431" s="4" t="s">
        <v>137</v>
      </c>
      <c r="C431" s="3" t="s">
        <v>6</v>
      </c>
      <c r="D431" s="3" t="s">
        <v>2</v>
      </c>
      <c r="E431" s="3" t="s">
        <v>13</v>
      </c>
      <c r="F431" s="30" t="s">
        <v>641</v>
      </c>
      <c r="G431" s="5">
        <v>43090</v>
      </c>
      <c r="H431" s="3" t="s">
        <v>160</v>
      </c>
      <c r="I431" s="3" t="s">
        <v>160</v>
      </c>
      <c r="J431" s="3" t="s">
        <v>15</v>
      </c>
      <c r="K431" s="3" t="s">
        <v>19</v>
      </c>
      <c r="L431" s="3" t="s">
        <v>40</v>
      </c>
      <c r="M431" s="3" t="s">
        <v>642</v>
      </c>
      <c r="N431" s="7">
        <f t="shared" ref="N431:N437" si="23">(751553.92/18)+4175.3</f>
        <v>45928.29555555556</v>
      </c>
      <c r="O431" s="9" t="s">
        <v>642</v>
      </c>
      <c r="P431" s="9" t="s">
        <v>642</v>
      </c>
      <c r="Q431" s="4" t="s">
        <v>178</v>
      </c>
    </row>
    <row r="432" spans="1:17" ht="30" x14ac:dyDescent="0.25">
      <c r="A432" s="30">
        <v>166482</v>
      </c>
      <c r="B432" s="4" t="s">
        <v>137</v>
      </c>
      <c r="C432" s="3" t="s">
        <v>6</v>
      </c>
      <c r="D432" s="3" t="s">
        <v>2</v>
      </c>
      <c r="E432" s="3" t="s">
        <v>13</v>
      </c>
      <c r="F432" s="30" t="s">
        <v>641</v>
      </c>
      <c r="G432" s="5">
        <v>43079</v>
      </c>
      <c r="H432" s="3" t="s">
        <v>155</v>
      </c>
      <c r="I432" s="3" t="s">
        <v>280</v>
      </c>
      <c r="J432" s="3" t="s">
        <v>15</v>
      </c>
      <c r="K432" s="3" t="s">
        <v>19</v>
      </c>
      <c r="L432" s="3" t="s">
        <v>40</v>
      </c>
      <c r="M432" s="3" t="s">
        <v>642</v>
      </c>
      <c r="N432" s="7">
        <f t="shared" si="23"/>
        <v>45928.29555555556</v>
      </c>
      <c r="O432" s="9" t="s">
        <v>642</v>
      </c>
      <c r="P432" s="9" t="s">
        <v>642</v>
      </c>
      <c r="Q432" s="4" t="s">
        <v>178</v>
      </c>
    </row>
    <row r="433" spans="1:23" ht="30" x14ac:dyDescent="0.25">
      <c r="A433" s="30">
        <v>166483</v>
      </c>
      <c r="B433" s="4" t="s">
        <v>137</v>
      </c>
      <c r="C433" s="3" t="s">
        <v>6</v>
      </c>
      <c r="D433" s="3" t="s">
        <v>2</v>
      </c>
      <c r="E433" s="3" t="s">
        <v>13</v>
      </c>
      <c r="F433" s="30" t="s">
        <v>641</v>
      </c>
      <c r="G433" s="5">
        <v>43080</v>
      </c>
      <c r="H433" s="3" t="s">
        <v>155</v>
      </c>
      <c r="I433" s="3" t="s">
        <v>280</v>
      </c>
      <c r="J433" s="3" t="s">
        <v>15</v>
      </c>
      <c r="K433" s="3" t="s">
        <v>19</v>
      </c>
      <c r="L433" s="3" t="s">
        <v>40</v>
      </c>
      <c r="M433" s="3" t="s">
        <v>642</v>
      </c>
      <c r="N433" s="7">
        <f t="shared" si="23"/>
        <v>45928.29555555556</v>
      </c>
      <c r="O433" s="9" t="s">
        <v>642</v>
      </c>
      <c r="P433" s="9" t="s">
        <v>642</v>
      </c>
      <c r="Q433" s="4" t="s">
        <v>178</v>
      </c>
    </row>
    <row r="434" spans="1:23" ht="30" x14ac:dyDescent="0.25">
      <c r="A434" s="30">
        <v>160318</v>
      </c>
      <c r="B434" s="4" t="s">
        <v>137</v>
      </c>
      <c r="C434" s="3" t="s">
        <v>6</v>
      </c>
      <c r="D434" s="3" t="s">
        <v>2</v>
      </c>
      <c r="E434" s="3" t="s">
        <v>13</v>
      </c>
      <c r="F434" s="30" t="s">
        <v>641</v>
      </c>
      <c r="G434" s="5">
        <v>43087</v>
      </c>
      <c r="H434" s="3" t="s">
        <v>144</v>
      </c>
      <c r="I434" s="3" t="s">
        <v>144</v>
      </c>
      <c r="J434" s="3" t="s">
        <v>15</v>
      </c>
      <c r="K434" s="3" t="s">
        <v>19</v>
      </c>
      <c r="L434" s="3" t="s">
        <v>40</v>
      </c>
      <c r="M434" s="3" t="s">
        <v>642</v>
      </c>
      <c r="N434" s="7">
        <f t="shared" si="23"/>
        <v>45928.29555555556</v>
      </c>
      <c r="O434" s="9" t="s">
        <v>642</v>
      </c>
      <c r="P434" s="9" t="s">
        <v>642</v>
      </c>
      <c r="Q434" s="4" t="s">
        <v>178</v>
      </c>
    </row>
    <row r="435" spans="1:23" ht="30" x14ac:dyDescent="0.25">
      <c r="A435" s="30">
        <v>164289</v>
      </c>
      <c r="B435" s="4" t="s">
        <v>137</v>
      </c>
      <c r="C435" s="3" t="s">
        <v>6</v>
      </c>
      <c r="D435" s="3" t="s">
        <v>2</v>
      </c>
      <c r="E435" s="3" t="s">
        <v>13</v>
      </c>
      <c r="F435" s="30" t="s">
        <v>641</v>
      </c>
      <c r="G435" s="5">
        <v>43091</v>
      </c>
      <c r="H435" s="3" t="s">
        <v>144</v>
      </c>
      <c r="I435" s="3" t="s">
        <v>144</v>
      </c>
      <c r="J435" s="3" t="s">
        <v>15</v>
      </c>
      <c r="K435" s="3" t="s">
        <v>19</v>
      </c>
      <c r="L435" s="3" t="s">
        <v>40</v>
      </c>
      <c r="M435" s="3" t="s">
        <v>642</v>
      </c>
      <c r="N435" s="7">
        <f t="shared" si="23"/>
        <v>45928.29555555556</v>
      </c>
      <c r="O435" s="9" t="s">
        <v>642</v>
      </c>
      <c r="P435" s="9" t="s">
        <v>642</v>
      </c>
      <c r="Q435" s="4" t="s">
        <v>178</v>
      </c>
    </row>
    <row r="436" spans="1:23" ht="30" x14ac:dyDescent="0.25">
      <c r="A436" s="30">
        <v>164291</v>
      </c>
      <c r="B436" s="4" t="s">
        <v>137</v>
      </c>
      <c r="C436" s="3" t="s">
        <v>6</v>
      </c>
      <c r="D436" s="3" t="s">
        <v>2</v>
      </c>
      <c r="E436" s="3" t="s">
        <v>13</v>
      </c>
      <c r="F436" s="30" t="s">
        <v>641</v>
      </c>
      <c r="G436" s="5">
        <v>43092</v>
      </c>
      <c r="H436" s="3" t="s">
        <v>144</v>
      </c>
      <c r="I436" s="3" t="s">
        <v>144</v>
      </c>
      <c r="J436" s="3" t="s">
        <v>15</v>
      </c>
      <c r="K436" s="3" t="s">
        <v>19</v>
      </c>
      <c r="L436" s="3" t="s">
        <v>40</v>
      </c>
      <c r="M436" s="3" t="s">
        <v>642</v>
      </c>
      <c r="N436" s="7">
        <f t="shared" si="23"/>
        <v>45928.29555555556</v>
      </c>
      <c r="O436" s="9" t="s">
        <v>642</v>
      </c>
      <c r="P436" s="9" t="s">
        <v>642</v>
      </c>
      <c r="Q436" s="4" t="s">
        <v>178</v>
      </c>
    </row>
    <row r="437" spans="1:23" ht="30" x14ac:dyDescent="0.25">
      <c r="A437" s="30">
        <v>164292</v>
      </c>
      <c r="B437" s="4" t="s">
        <v>137</v>
      </c>
      <c r="C437" s="3" t="s">
        <v>6</v>
      </c>
      <c r="D437" s="3" t="s">
        <v>2</v>
      </c>
      <c r="E437" s="3" t="s">
        <v>13</v>
      </c>
      <c r="F437" s="30" t="s">
        <v>641</v>
      </c>
      <c r="G437" s="5">
        <v>43093</v>
      </c>
      <c r="H437" s="3" t="s">
        <v>144</v>
      </c>
      <c r="I437" s="3" t="s">
        <v>144</v>
      </c>
      <c r="J437" s="3" t="s">
        <v>15</v>
      </c>
      <c r="K437" s="3" t="s">
        <v>19</v>
      </c>
      <c r="L437" s="3" t="s">
        <v>40</v>
      </c>
      <c r="M437" s="3" t="s">
        <v>642</v>
      </c>
      <c r="N437" s="7">
        <f t="shared" si="23"/>
        <v>45928.29555555556</v>
      </c>
      <c r="O437" s="9" t="s">
        <v>642</v>
      </c>
      <c r="P437" s="9" t="s">
        <v>642</v>
      </c>
      <c r="Q437" s="4" t="s">
        <v>178</v>
      </c>
    </row>
    <row r="438" spans="1:23" ht="30" x14ac:dyDescent="0.25">
      <c r="A438" s="3">
        <v>160318</v>
      </c>
      <c r="B438" s="4" t="s">
        <v>137</v>
      </c>
      <c r="C438" s="3" t="s">
        <v>6</v>
      </c>
      <c r="D438" s="3" t="s">
        <v>2</v>
      </c>
      <c r="E438" s="3" t="s">
        <v>13</v>
      </c>
      <c r="F438" s="30" t="s">
        <v>641</v>
      </c>
      <c r="G438" s="5">
        <v>43092</v>
      </c>
      <c r="H438" s="3" t="s">
        <v>144</v>
      </c>
      <c r="I438" s="3" t="s">
        <v>144</v>
      </c>
      <c r="J438" s="3" t="s">
        <v>16</v>
      </c>
      <c r="K438" s="8" t="s">
        <v>21</v>
      </c>
      <c r="L438" s="3" t="s">
        <v>35</v>
      </c>
      <c r="M438" s="3" t="s">
        <v>642</v>
      </c>
      <c r="N438" s="7">
        <f t="shared" ref="N438:N440" si="24">1170566/17</f>
        <v>68856.823529411762</v>
      </c>
      <c r="O438" s="9" t="s">
        <v>642</v>
      </c>
      <c r="P438" s="9" t="s">
        <v>642</v>
      </c>
      <c r="Q438" s="4" t="s">
        <v>172</v>
      </c>
    </row>
    <row r="439" spans="1:23" ht="30" x14ac:dyDescent="0.25">
      <c r="A439" s="3">
        <v>164290</v>
      </c>
      <c r="B439" s="4" t="s">
        <v>137</v>
      </c>
      <c r="C439" s="3" t="s">
        <v>6</v>
      </c>
      <c r="D439" s="3" t="s">
        <v>2</v>
      </c>
      <c r="E439" s="3" t="s">
        <v>13</v>
      </c>
      <c r="F439" s="30" t="s">
        <v>641</v>
      </c>
      <c r="G439" s="5">
        <v>43092</v>
      </c>
      <c r="H439" s="3" t="s">
        <v>144</v>
      </c>
      <c r="I439" s="3" t="s">
        <v>144</v>
      </c>
      <c r="J439" s="3" t="s">
        <v>16</v>
      </c>
      <c r="K439" s="8" t="s">
        <v>21</v>
      </c>
      <c r="L439" s="3" t="s">
        <v>35</v>
      </c>
      <c r="M439" s="3" t="s">
        <v>642</v>
      </c>
      <c r="N439" s="7">
        <f t="shared" si="24"/>
        <v>68856.823529411762</v>
      </c>
      <c r="O439" s="9" t="s">
        <v>642</v>
      </c>
      <c r="P439" s="9" t="s">
        <v>642</v>
      </c>
      <c r="Q439" s="4" t="s">
        <v>176</v>
      </c>
    </row>
    <row r="440" spans="1:23" ht="30" x14ac:dyDescent="0.25">
      <c r="A440" s="3">
        <v>164291</v>
      </c>
      <c r="B440" s="4" t="s">
        <v>137</v>
      </c>
      <c r="C440" s="3" t="s">
        <v>6</v>
      </c>
      <c r="D440" s="3" t="s">
        <v>2</v>
      </c>
      <c r="E440" s="3" t="s">
        <v>13</v>
      </c>
      <c r="F440" s="30" t="s">
        <v>641</v>
      </c>
      <c r="G440" s="5">
        <v>43093</v>
      </c>
      <c r="H440" s="3" t="s">
        <v>144</v>
      </c>
      <c r="I440" s="3" t="s">
        <v>144</v>
      </c>
      <c r="J440" s="3" t="s">
        <v>16</v>
      </c>
      <c r="K440" s="8" t="s">
        <v>21</v>
      </c>
      <c r="L440" s="3" t="s">
        <v>35</v>
      </c>
      <c r="M440" s="3" t="s">
        <v>642</v>
      </c>
      <c r="N440" s="7">
        <f t="shared" si="24"/>
        <v>68856.823529411762</v>
      </c>
      <c r="O440" s="9" t="s">
        <v>642</v>
      </c>
      <c r="P440" s="9" t="s">
        <v>642</v>
      </c>
      <c r="Q440" s="4" t="s">
        <v>177</v>
      </c>
    </row>
    <row r="441" spans="1:23" ht="45" x14ac:dyDescent="0.25">
      <c r="A441" s="3">
        <v>141705</v>
      </c>
      <c r="B441" s="4" t="s">
        <v>137</v>
      </c>
      <c r="C441" s="3" t="s">
        <v>6</v>
      </c>
      <c r="D441" s="3" t="s">
        <v>2</v>
      </c>
      <c r="E441" s="3" t="s">
        <v>13</v>
      </c>
      <c r="F441" s="3" t="s">
        <v>531</v>
      </c>
      <c r="G441" s="5">
        <v>43255</v>
      </c>
      <c r="H441" s="3" t="s">
        <v>156</v>
      </c>
      <c r="I441" s="3" t="s">
        <v>274</v>
      </c>
      <c r="J441" s="3" t="s">
        <v>15</v>
      </c>
      <c r="K441" s="3" t="s">
        <v>41</v>
      </c>
      <c r="L441" s="3" t="s">
        <v>35</v>
      </c>
      <c r="M441" s="3">
        <v>14</v>
      </c>
      <c r="N441" s="7">
        <v>1861.2</v>
      </c>
      <c r="O441" s="9" t="s">
        <v>642</v>
      </c>
      <c r="P441" s="9" t="s">
        <v>642</v>
      </c>
      <c r="Q441" s="4" t="s">
        <v>179</v>
      </c>
    </row>
    <row r="442" spans="1:23" ht="30" x14ac:dyDescent="0.25">
      <c r="A442" s="3">
        <v>141705</v>
      </c>
      <c r="B442" s="4" t="s">
        <v>137</v>
      </c>
      <c r="C442" s="3" t="s">
        <v>6</v>
      </c>
      <c r="D442" s="3" t="s">
        <v>2</v>
      </c>
      <c r="E442" s="3" t="s">
        <v>13</v>
      </c>
      <c r="F442" s="3" t="s">
        <v>532</v>
      </c>
      <c r="G442" s="5">
        <v>43400</v>
      </c>
      <c r="H442" s="3" t="s">
        <v>156</v>
      </c>
      <c r="I442" s="3" t="s">
        <v>274</v>
      </c>
      <c r="J442" s="3" t="s">
        <v>15</v>
      </c>
      <c r="K442" s="3" t="s">
        <v>21</v>
      </c>
      <c r="L442" s="3" t="s">
        <v>35</v>
      </c>
      <c r="M442" s="3">
        <v>7</v>
      </c>
      <c r="N442" s="7">
        <v>2126.3000000000002</v>
      </c>
      <c r="O442" s="9" t="s">
        <v>642</v>
      </c>
      <c r="P442" s="9" t="s">
        <v>642</v>
      </c>
      <c r="Q442" s="4" t="s">
        <v>180</v>
      </c>
    </row>
    <row r="443" spans="1:23" ht="30" x14ac:dyDescent="0.25">
      <c r="A443" s="3">
        <v>162544</v>
      </c>
      <c r="B443" s="4" t="s">
        <v>137</v>
      </c>
      <c r="C443" s="3" t="s">
        <v>6</v>
      </c>
      <c r="D443" s="3" t="s">
        <v>2</v>
      </c>
      <c r="E443" s="3" t="s">
        <v>13</v>
      </c>
      <c r="F443" s="3" t="s">
        <v>533</v>
      </c>
      <c r="G443" s="5">
        <v>43088</v>
      </c>
      <c r="H443" s="3" t="s">
        <v>136</v>
      </c>
      <c r="I443" s="3" t="s">
        <v>136</v>
      </c>
      <c r="J443" s="3" t="s">
        <v>16</v>
      </c>
      <c r="K443" s="3" t="s">
        <v>21</v>
      </c>
      <c r="L443" s="3" t="s">
        <v>35</v>
      </c>
      <c r="M443" s="3">
        <v>14</v>
      </c>
      <c r="N443" s="7">
        <v>672.65</v>
      </c>
      <c r="O443" s="9" t="s">
        <v>642</v>
      </c>
      <c r="P443" s="9" t="s">
        <v>642</v>
      </c>
      <c r="Q443" s="4" t="s">
        <v>181</v>
      </c>
    </row>
    <row r="444" spans="1:23" s="11" customFormat="1" ht="30" x14ac:dyDescent="0.25">
      <c r="A444" s="3">
        <v>160313</v>
      </c>
      <c r="B444" s="4" t="s">
        <v>137</v>
      </c>
      <c r="C444" s="3" t="s">
        <v>6</v>
      </c>
      <c r="D444" s="3" t="s">
        <v>2</v>
      </c>
      <c r="E444" s="3" t="s">
        <v>13</v>
      </c>
      <c r="F444" s="3" t="s">
        <v>534</v>
      </c>
      <c r="G444" s="5">
        <v>43229</v>
      </c>
      <c r="H444" s="3" t="s">
        <v>159</v>
      </c>
      <c r="I444" s="3" t="s">
        <v>276</v>
      </c>
      <c r="J444" s="3" t="s">
        <v>15</v>
      </c>
      <c r="K444" s="3" t="s">
        <v>21</v>
      </c>
      <c r="L444" s="3" t="s">
        <v>35</v>
      </c>
      <c r="M444" s="3">
        <v>42</v>
      </c>
      <c r="N444" s="7">
        <v>19157.599999999999</v>
      </c>
      <c r="O444" s="9" t="s">
        <v>642</v>
      </c>
      <c r="P444" s="9" t="s">
        <v>642</v>
      </c>
      <c r="Q444" s="4" t="s">
        <v>182</v>
      </c>
      <c r="R444" s="3"/>
      <c r="S444" s="3"/>
      <c r="T444" s="3"/>
      <c r="U444" s="3"/>
      <c r="V444" s="3"/>
      <c r="W444" s="3"/>
    </row>
    <row r="445" spans="1:23" ht="30" x14ac:dyDescent="0.25">
      <c r="A445" s="3">
        <v>160517</v>
      </c>
      <c r="B445" s="4" t="s">
        <v>137</v>
      </c>
      <c r="C445" s="3" t="s">
        <v>6</v>
      </c>
      <c r="D445" s="3" t="s">
        <v>2</v>
      </c>
      <c r="E445" s="3" t="s">
        <v>13</v>
      </c>
      <c r="F445" s="3" t="s">
        <v>516</v>
      </c>
      <c r="G445" s="5">
        <v>43116</v>
      </c>
      <c r="H445" s="3" t="s">
        <v>140</v>
      </c>
      <c r="I445" s="3" t="s">
        <v>140</v>
      </c>
      <c r="J445" s="3" t="s">
        <v>16</v>
      </c>
      <c r="K445" s="3" t="s">
        <v>21</v>
      </c>
      <c r="L445" s="3" t="s">
        <v>35</v>
      </c>
      <c r="M445" s="3">
        <v>0</v>
      </c>
      <c r="N445" s="7">
        <v>103090.54</v>
      </c>
      <c r="O445" s="9" t="s">
        <v>642</v>
      </c>
      <c r="P445" s="9" t="s">
        <v>642</v>
      </c>
      <c r="Q445" s="4" t="s">
        <v>139</v>
      </c>
    </row>
    <row r="446" spans="1:23" ht="30" x14ac:dyDescent="0.25">
      <c r="A446" s="3">
        <v>160319</v>
      </c>
      <c r="B446" s="4" t="s">
        <v>137</v>
      </c>
      <c r="C446" s="3" t="s">
        <v>6</v>
      </c>
      <c r="D446" s="3" t="s">
        <v>2</v>
      </c>
      <c r="E446" s="3" t="s">
        <v>13</v>
      </c>
      <c r="F446" s="3" t="s">
        <v>517</v>
      </c>
      <c r="G446" s="5">
        <v>43123</v>
      </c>
      <c r="H446" s="3" t="s">
        <v>141</v>
      </c>
      <c r="I446" s="3" t="s">
        <v>141</v>
      </c>
      <c r="J446" s="3" t="s">
        <v>16</v>
      </c>
      <c r="K446" s="3" t="s">
        <v>21</v>
      </c>
      <c r="L446" s="3" t="s">
        <v>35</v>
      </c>
      <c r="M446" s="3">
        <v>0</v>
      </c>
      <c r="N446" s="7">
        <f>110762.55/2</f>
        <v>55381.275000000001</v>
      </c>
      <c r="O446" s="9" t="s">
        <v>642</v>
      </c>
      <c r="P446" s="9" t="s">
        <v>642</v>
      </c>
      <c r="Q446" s="4" t="s">
        <v>138</v>
      </c>
    </row>
    <row r="447" spans="1:23" ht="30" x14ac:dyDescent="0.25">
      <c r="A447" s="3">
        <v>160308</v>
      </c>
      <c r="B447" s="4" t="s">
        <v>137</v>
      </c>
      <c r="C447" s="3" t="s">
        <v>6</v>
      </c>
      <c r="D447" s="3" t="s">
        <v>2</v>
      </c>
      <c r="E447" s="3" t="s">
        <v>13</v>
      </c>
      <c r="F447" s="3" t="s">
        <v>517</v>
      </c>
      <c r="G447" s="5">
        <v>43123</v>
      </c>
      <c r="H447" s="3" t="s">
        <v>141</v>
      </c>
      <c r="I447" s="3" t="s">
        <v>141</v>
      </c>
      <c r="J447" s="3" t="s">
        <v>16</v>
      </c>
      <c r="K447" s="3" t="s">
        <v>21</v>
      </c>
      <c r="L447" s="3" t="s">
        <v>35</v>
      </c>
      <c r="M447" s="3">
        <v>0</v>
      </c>
      <c r="N447" s="7">
        <f>110762.55/2</f>
        <v>55381.275000000001</v>
      </c>
      <c r="O447" s="9" t="s">
        <v>642</v>
      </c>
      <c r="P447" s="9" t="s">
        <v>642</v>
      </c>
      <c r="Q447" s="4" t="s">
        <v>138</v>
      </c>
    </row>
    <row r="448" spans="1:23" ht="30" x14ac:dyDescent="0.25">
      <c r="A448" s="3">
        <v>162082</v>
      </c>
      <c r="B448" s="4" t="s">
        <v>137</v>
      </c>
      <c r="C448" s="3" t="s">
        <v>6</v>
      </c>
      <c r="D448" s="3" t="s">
        <v>2</v>
      </c>
      <c r="E448" s="3" t="s">
        <v>13</v>
      </c>
      <c r="F448" s="3" t="s">
        <v>535</v>
      </c>
      <c r="G448" s="5">
        <v>43076</v>
      </c>
      <c r="H448" s="3" t="s">
        <v>153</v>
      </c>
      <c r="I448" s="3" t="s">
        <v>153</v>
      </c>
      <c r="J448" s="3" t="s">
        <v>15</v>
      </c>
      <c r="K448" s="3" t="s">
        <v>41</v>
      </c>
      <c r="L448" s="3" t="s">
        <v>35</v>
      </c>
      <c r="M448" s="3">
        <v>0</v>
      </c>
      <c r="N448" s="7">
        <v>914.65</v>
      </c>
      <c r="O448" s="9" t="s">
        <v>642</v>
      </c>
      <c r="P448" s="9" t="s">
        <v>642</v>
      </c>
      <c r="Q448" s="4" t="s">
        <v>183</v>
      </c>
    </row>
    <row r="449" spans="1:23" ht="30" x14ac:dyDescent="0.25">
      <c r="A449" s="3">
        <v>162085</v>
      </c>
      <c r="B449" s="4" t="s">
        <v>137</v>
      </c>
      <c r="C449" s="3" t="s">
        <v>6</v>
      </c>
      <c r="D449" s="3" t="s">
        <v>2</v>
      </c>
      <c r="E449" s="3" t="s">
        <v>13</v>
      </c>
      <c r="F449" s="3" t="s">
        <v>536</v>
      </c>
      <c r="G449" s="5">
        <v>43082</v>
      </c>
      <c r="H449" s="3" t="s">
        <v>153</v>
      </c>
      <c r="I449" s="3" t="s">
        <v>153</v>
      </c>
      <c r="J449" s="3" t="s">
        <v>15</v>
      </c>
      <c r="K449" s="3" t="s">
        <v>19</v>
      </c>
      <c r="L449" s="3" t="s">
        <v>82</v>
      </c>
      <c r="M449" s="3">
        <v>36</v>
      </c>
      <c r="N449" s="7">
        <v>3432</v>
      </c>
      <c r="O449" s="9" t="s">
        <v>642</v>
      </c>
      <c r="P449" s="9" t="s">
        <v>642</v>
      </c>
      <c r="Q449" s="4" t="s">
        <v>184</v>
      </c>
    </row>
    <row r="450" spans="1:23" ht="30" x14ac:dyDescent="0.25">
      <c r="A450" s="3">
        <v>162091</v>
      </c>
      <c r="B450" s="4" t="s">
        <v>137</v>
      </c>
      <c r="C450" s="3" t="s">
        <v>6</v>
      </c>
      <c r="D450" s="3" t="s">
        <v>2</v>
      </c>
      <c r="E450" s="3" t="s">
        <v>13</v>
      </c>
      <c r="F450" s="3" t="s">
        <v>537</v>
      </c>
      <c r="G450" s="5">
        <v>42902</v>
      </c>
      <c r="H450" s="3" t="s">
        <v>185</v>
      </c>
      <c r="I450" s="3" t="s">
        <v>281</v>
      </c>
      <c r="J450" s="3" t="s">
        <v>15</v>
      </c>
      <c r="K450" s="3" t="s">
        <v>19</v>
      </c>
      <c r="L450" s="3" t="s">
        <v>82</v>
      </c>
      <c r="M450" s="3">
        <v>180</v>
      </c>
      <c r="N450" s="7">
        <v>0</v>
      </c>
      <c r="O450" s="9" t="s">
        <v>642</v>
      </c>
      <c r="P450" s="9" t="s">
        <v>642</v>
      </c>
      <c r="Q450" s="4" t="s">
        <v>186</v>
      </c>
    </row>
    <row r="451" spans="1:23" ht="30" x14ac:dyDescent="0.25">
      <c r="A451" s="3">
        <v>141705</v>
      </c>
      <c r="B451" s="4" t="s">
        <v>137</v>
      </c>
      <c r="C451" s="3" t="s">
        <v>6</v>
      </c>
      <c r="D451" s="3" t="s">
        <v>2</v>
      </c>
      <c r="E451" s="3" t="s">
        <v>13</v>
      </c>
      <c r="F451" s="3" t="s">
        <v>538</v>
      </c>
      <c r="G451" s="5">
        <v>42998</v>
      </c>
      <c r="H451" s="3" t="s">
        <v>156</v>
      </c>
      <c r="I451" s="3" t="s">
        <v>274</v>
      </c>
      <c r="J451" s="3" t="s">
        <v>15</v>
      </c>
      <c r="K451" s="3" t="s">
        <v>41</v>
      </c>
      <c r="L451" s="3" t="s">
        <v>35</v>
      </c>
      <c r="M451" s="3">
        <v>0</v>
      </c>
      <c r="N451" s="7">
        <v>7705.36</v>
      </c>
      <c r="O451" s="9" t="s">
        <v>642</v>
      </c>
      <c r="P451" s="9" t="s">
        <v>642</v>
      </c>
      <c r="Q451" s="4" t="s">
        <v>187</v>
      </c>
    </row>
    <row r="452" spans="1:23" ht="30" x14ac:dyDescent="0.25">
      <c r="A452" s="3" t="s">
        <v>41</v>
      </c>
      <c r="B452" s="4" t="s">
        <v>137</v>
      </c>
      <c r="C452" s="3" t="s">
        <v>6</v>
      </c>
      <c r="D452" s="3" t="s">
        <v>2</v>
      </c>
      <c r="E452" s="3" t="s">
        <v>13</v>
      </c>
      <c r="F452" s="3" t="s">
        <v>539</v>
      </c>
      <c r="G452" s="5">
        <v>43004</v>
      </c>
      <c r="H452" s="3" t="s">
        <v>35</v>
      </c>
      <c r="I452" s="3" t="s">
        <v>35</v>
      </c>
      <c r="J452" s="3" t="s">
        <v>16</v>
      </c>
      <c r="K452" s="3" t="s">
        <v>72</v>
      </c>
      <c r="L452" s="3" t="s">
        <v>35</v>
      </c>
      <c r="M452" s="3">
        <v>0</v>
      </c>
      <c r="N452" s="7">
        <v>0</v>
      </c>
      <c r="O452" s="9" t="s">
        <v>642</v>
      </c>
      <c r="P452" s="9" t="s">
        <v>642</v>
      </c>
      <c r="Q452" s="4" t="s">
        <v>188</v>
      </c>
    </row>
    <row r="453" spans="1:23" ht="45" x14ac:dyDescent="0.25">
      <c r="A453" s="3">
        <v>162539</v>
      </c>
      <c r="B453" s="4" t="s">
        <v>137</v>
      </c>
      <c r="C453" s="3" t="s">
        <v>6</v>
      </c>
      <c r="D453" s="3" t="s">
        <v>2</v>
      </c>
      <c r="E453" s="3" t="s">
        <v>13</v>
      </c>
      <c r="F453" s="30" t="s">
        <v>540</v>
      </c>
      <c r="G453" s="5">
        <v>43004</v>
      </c>
      <c r="H453" s="3" t="s">
        <v>153</v>
      </c>
      <c r="I453" s="3" t="s">
        <v>153</v>
      </c>
      <c r="J453" s="3" t="s">
        <v>15</v>
      </c>
      <c r="K453" s="3" t="s">
        <v>19</v>
      </c>
      <c r="L453" s="3" t="s">
        <v>40</v>
      </c>
      <c r="M453" s="3">
        <v>0</v>
      </c>
      <c r="N453" s="7" t="s">
        <v>642</v>
      </c>
      <c r="O453" s="9" t="s">
        <v>642</v>
      </c>
      <c r="P453" s="9" t="s">
        <v>642</v>
      </c>
      <c r="Q453" s="4" t="s">
        <v>189</v>
      </c>
    </row>
    <row r="454" spans="1:23" ht="105" x14ac:dyDescent="0.25">
      <c r="A454" s="3" t="s">
        <v>41</v>
      </c>
      <c r="B454" s="4" t="s">
        <v>137</v>
      </c>
      <c r="C454" s="3" t="s">
        <v>6</v>
      </c>
      <c r="D454" s="3" t="s">
        <v>2</v>
      </c>
      <c r="E454" s="3" t="s">
        <v>13</v>
      </c>
      <c r="F454" s="3" t="s">
        <v>541</v>
      </c>
      <c r="G454" s="5">
        <v>42893</v>
      </c>
      <c r="H454" s="3" t="s">
        <v>35</v>
      </c>
      <c r="I454" s="3" t="s">
        <v>35</v>
      </c>
      <c r="J454" s="3" t="s">
        <v>16</v>
      </c>
      <c r="K454" s="3" t="s">
        <v>20</v>
      </c>
      <c r="L454" s="3" t="s">
        <v>35</v>
      </c>
      <c r="M454" s="3">
        <v>0</v>
      </c>
      <c r="N454" s="7">
        <v>0</v>
      </c>
      <c r="O454" s="9" t="s">
        <v>642</v>
      </c>
      <c r="P454" s="9" t="s">
        <v>642</v>
      </c>
      <c r="Q454" s="4" t="s">
        <v>190</v>
      </c>
    </row>
    <row r="455" spans="1:23" ht="30" x14ac:dyDescent="0.25">
      <c r="A455" s="3">
        <v>160322</v>
      </c>
      <c r="B455" s="4" t="s">
        <v>137</v>
      </c>
      <c r="C455" s="3" t="s">
        <v>6</v>
      </c>
      <c r="D455" s="3" t="s">
        <v>2</v>
      </c>
      <c r="E455" s="3" t="s">
        <v>13</v>
      </c>
      <c r="F455" s="3" t="s">
        <v>542</v>
      </c>
      <c r="G455" s="5">
        <v>43020</v>
      </c>
      <c r="H455" s="3" t="s">
        <v>149</v>
      </c>
      <c r="I455" s="3" t="s">
        <v>149</v>
      </c>
      <c r="J455" s="3" t="s">
        <v>16</v>
      </c>
      <c r="K455" s="3" t="s">
        <v>20</v>
      </c>
      <c r="L455" s="3" t="s">
        <v>35</v>
      </c>
      <c r="M455" s="3">
        <v>7</v>
      </c>
      <c r="N455" s="7" t="s">
        <v>642</v>
      </c>
      <c r="O455" s="9" t="s">
        <v>642</v>
      </c>
      <c r="P455" s="9" t="s">
        <v>642</v>
      </c>
      <c r="Q455" s="4" t="s">
        <v>191</v>
      </c>
    </row>
    <row r="456" spans="1:23" ht="30" x14ac:dyDescent="0.25">
      <c r="A456" s="3">
        <v>141705</v>
      </c>
      <c r="B456" s="4" t="s">
        <v>137</v>
      </c>
      <c r="C456" s="3" t="s">
        <v>6</v>
      </c>
      <c r="D456" s="3" t="s">
        <v>2</v>
      </c>
      <c r="E456" s="3" t="s">
        <v>13</v>
      </c>
      <c r="F456" s="3" t="s">
        <v>543</v>
      </c>
      <c r="G456" s="5">
        <v>43025</v>
      </c>
      <c r="H456" s="3" t="s">
        <v>156</v>
      </c>
      <c r="I456" s="3" t="s">
        <v>274</v>
      </c>
      <c r="J456" s="3" t="s">
        <v>16</v>
      </c>
      <c r="K456" s="3" t="s">
        <v>21</v>
      </c>
      <c r="L456" s="3" t="s">
        <v>35</v>
      </c>
      <c r="M456" s="3">
        <v>0</v>
      </c>
      <c r="N456" s="7">
        <v>0</v>
      </c>
      <c r="O456" s="9" t="s">
        <v>642</v>
      </c>
      <c r="P456" s="9" t="s">
        <v>642</v>
      </c>
      <c r="Q456" s="4" t="s">
        <v>192</v>
      </c>
    </row>
    <row r="457" spans="1:23" ht="30" x14ac:dyDescent="0.25">
      <c r="A457" s="3">
        <v>141705</v>
      </c>
      <c r="B457" s="4" t="s">
        <v>137</v>
      </c>
      <c r="C457" s="3" t="s">
        <v>6</v>
      </c>
      <c r="D457" s="3" t="s">
        <v>2</v>
      </c>
      <c r="E457" s="3" t="s">
        <v>13</v>
      </c>
      <c r="F457" s="30" t="s">
        <v>544</v>
      </c>
      <c r="G457" s="5">
        <v>43307</v>
      </c>
      <c r="H457" s="3" t="s">
        <v>156</v>
      </c>
      <c r="I457" s="3" t="s">
        <v>274</v>
      </c>
      <c r="J457" s="3" t="s">
        <v>15</v>
      </c>
      <c r="K457" s="3" t="s">
        <v>19</v>
      </c>
      <c r="L457" s="3" t="s">
        <v>40</v>
      </c>
      <c r="M457" s="3">
        <v>42</v>
      </c>
      <c r="N457" s="7">
        <v>3933.6</v>
      </c>
      <c r="O457" s="9" t="s">
        <v>642</v>
      </c>
      <c r="P457" s="9" t="s">
        <v>642</v>
      </c>
      <c r="Q457" s="4" t="s">
        <v>193</v>
      </c>
    </row>
    <row r="458" spans="1:23" s="11" customFormat="1" ht="30" x14ac:dyDescent="0.25">
      <c r="A458" s="3" t="s">
        <v>41</v>
      </c>
      <c r="B458" s="4" t="s">
        <v>137</v>
      </c>
      <c r="C458" s="3" t="s">
        <v>6</v>
      </c>
      <c r="D458" s="3" t="s">
        <v>2</v>
      </c>
      <c r="E458" s="3" t="s">
        <v>13</v>
      </c>
      <c r="F458" s="3" t="s">
        <v>545</v>
      </c>
      <c r="G458" s="5">
        <v>42999</v>
      </c>
      <c r="H458" s="3" t="s">
        <v>35</v>
      </c>
      <c r="I458" s="3" t="s">
        <v>35</v>
      </c>
      <c r="J458" s="3" t="s">
        <v>16</v>
      </c>
      <c r="K458" s="3" t="s">
        <v>41</v>
      </c>
      <c r="L458" s="3" t="s">
        <v>35</v>
      </c>
      <c r="M458" s="3">
        <v>0</v>
      </c>
      <c r="N458" s="7">
        <v>0</v>
      </c>
      <c r="O458" s="9" t="s">
        <v>642</v>
      </c>
      <c r="P458" s="9" t="s">
        <v>642</v>
      </c>
      <c r="Q458" s="4" t="s">
        <v>194</v>
      </c>
      <c r="R458" s="3"/>
      <c r="S458" s="3"/>
      <c r="T458" s="3"/>
      <c r="U458" s="3"/>
      <c r="V458" s="3"/>
      <c r="W458" s="3"/>
    </row>
    <row r="459" spans="1:23" ht="30" x14ac:dyDescent="0.25">
      <c r="A459" s="3">
        <v>162536</v>
      </c>
      <c r="B459" s="4" t="s">
        <v>137</v>
      </c>
      <c r="C459" s="3" t="s">
        <v>6</v>
      </c>
      <c r="D459" s="3" t="s">
        <v>2</v>
      </c>
      <c r="E459" s="3" t="s">
        <v>13</v>
      </c>
      <c r="F459" s="3" t="s">
        <v>546</v>
      </c>
      <c r="G459" s="5">
        <v>43348</v>
      </c>
      <c r="H459" s="3" t="s">
        <v>150</v>
      </c>
      <c r="I459" s="3" t="s">
        <v>274</v>
      </c>
      <c r="J459" s="3" t="s">
        <v>16</v>
      </c>
      <c r="K459" s="3" t="s">
        <v>20</v>
      </c>
      <c r="L459" s="3" t="s">
        <v>35</v>
      </c>
      <c r="M459" s="3" t="s">
        <v>642</v>
      </c>
      <c r="N459" s="7">
        <v>1847.15</v>
      </c>
      <c r="O459" s="9" t="s">
        <v>642</v>
      </c>
      <c r="P459" s="9" t="s">
        <v>642</v>
      </c>
      <c r="Q459" s="4" t="s">
        <v>195</v>
      </c>
    </row>
    <row r="460" spans="1:23" ht="30" x14ac:dyDescent="0.25">
      <c r="A460" s="3">
        <v>162539</v>
      </c>
      <c r="B460" s="4" t="s">
        <v>137</v>
      </c>
      <c r="C460" s="3" t="s">
        <v>6</v>
      </c>
      <c r="D460" s="3" t="s">
        <v>2</v>
      </c>
      <c r="E460" s="3" t="s">
        <v>13</v>
      </c>
      <c r="F460" s="3" t="s">
        <v>547</v>
      </c>
      <c r="G460" s="5">
        <v>43041</v>
      </c>
      <c r="H460" s="3" t="s">
        <v>153</v>
      </c>
      <c r="I460" s="3" t="s">
        <v>153</v>
      </c>
      <c r="J460" s="3" t="s">
        <v>16</v>
      </c>
      <c r="K460" s="3" t="s">
        <v>21</v>
      </c>
      <c r="L460" s="3" t="s">
        <v>35</v>
      </c>
      <c r="M460" s="3">
        <v>-28</v>
      </c>
      <c r="N460" s="7">
        <v>2370.5</v>
      </c>
      <c r="O460" s="9" t="s">
        <v>642</v>
      </c>
      <c r="P460" s="9" t="s">
        <v>642</v>
      </c>
      <c r="Q460" s="4" t="s">
        <v>196</v>
      </c>
    </row>
    <row r="461" spans="1:23" ht="30" x14ac:dyDescent="0.25">
      <c r="A461" s="3">
        <v>160322</v>
      </c>
      <c r="B461" s="4" t="s">
        <v>137</v>
      </c>
      <c r="C461" s="3" t="s">
        <v>6</v>
      </c>
      <c r="D461" s="3" t="s">
        <v>2</v>
      </c>
      <c r="E461" s="3" t="s">
        <v>13</v>
      </c>
      <c r="F461" s="3" t="s">
        <v>548</v>
      </c>
      <c r="G461" s="5">
        <v>43060</v>
      </c>
      <c r="H461" s="3" t="s">
        <v>149</v>
      </c>
      <c r="I461" s="3" t="s">
        <v>149</v>
      </c>
      <c r="J461" s="3" t="s">
        <v>15</v>
      </c>
      <c r="K461" s="3" t="s">
        <v>19</v>
      </c>
      <c r="L461" s="3" t="s">
        <v>82</v>
      </c>
      <c r="M461" s="3">
        <v>49</v>
      </c>
      <c r="N461" s="7" t="s">
        <v>642</v>
      </c>
      <c r="O461" s="9" t="s">
        <v>642</v>
      </c>
      <c r="P461" s="9" t="s">
        <v>642</v>
      </c>
      <c r="Q461" s="4" t="s">
        <v>197</v>
      </c>
    </row>
    <row r="462" spans="1:23" ht="30" x14ac:dyDescent="0.25">
      <c r="A462" s="3" t="s">
        <v>41</v>
      </c>
      <c r="B462" s="4" t="s">
        <v>137</v>
      </c>
      <c r="C462" s="3" t="s">
        <v>6</v>
      </c>
      <c r="D462" s="3" t="s">
        <v>2</v>
      </c>
      <c r="E462" s="3" t="s">
        <v>13</v>
      </c>
      <c r="F462" s="3" t="s">
        <v>549</v>
      </c>
      <c r="G462" s="5">
        <v>43067</v>
      </c>
      <c r="H462" s="3" t="s">
        <v>35</v>
      </c>
      <c r="I462" s="3" t="s">
        <v>35</v>
      </c>
      <c r="J462" s="3" t="s">
        <v>16</v>
      </c>
      <c r="K462" s="3" t="s">
        <v>41</v>
      </c>
      <c r="L462" s="3" t="s">
        <v>35</v>
      </c>
      <c r="M462" s="3">
        <v>0</v>
      </c>
      <c r="N462" s="7">
        <v>0</v>
      </c>
      <c r="O462" s="9" t="s">
        <v>642</v>
      </c>
      <c r="P462" s="9" t="s">
        <v>642</v>
      </c>
      <c r="Q462" s="4" t="s">
        <v>198</v>
      </c>
    </row>
    <row r="463" spans="1:23" ht="30" x14ac:dyDescent="0.25">
      <c r="A463" s="3">
        <v>164290</v>
      </c>
      <c r="B463" s="4" t="s">
        <v>137</v>
      </c>
      <c r="C463" s="3" t="s">
        <v>6</v>
      </c>
      <c r="D463" s="3" t="s">
        <v>2</v>
      </c>
      <c r="E463" s="3" t="s">
        <v>13</v>
      </c>
      <c r="F463" s="3" t="s">
        <v>550</v>
      </c>
      <c r="G463" s="5">
        <v>43179</v>
      </c>
      <c r="H463" s="3" t="s">
        <v>144</v>
      </c>
      <c r="I463" s="3" t="s">
        <v>144</v>
      </c>
      <c r="J463" s="3" t="s">
        <v>15</v>
      </c>
      <c r="K463" s="3" t="s">
        <v>19</v>
      </c>
      <c r="L463" s="3" t="s">
        <v>116</v>
      </c>
      <c r="M463" s="3">
        <v>0</v>
      </c>
      <c r="N463" s="7">
        <v>3190.55</v>
      </c>
      <c r="O463" s="9" t="s">
        <v>642</v>
      </c>
      <c r="P463" s="9" t="s">
        <v>642</v>
      </c>
      <c r="Q463" s="4" t="s">
        <v>143</v>
      </c>
    </row>
    <row r="464" spans="1:23" ht="30" x14ac:dyDescent="0.25">
      <c r="A464" s="3" t="s">
        <v>41</v>
      </c>
      <c r="B464" s="4" t="s">
        <v>137</v>
      </c>
      <c r="C464" s="3" t="s">
        <v>6</v>
      </c>
      <c r="D464" s="3" t="s">
        <v>2</v>
      </c>
      <c r="E464" s="3" t="s">
        <v>13</v>
      </c>
      <c r="F464" s="3" t="s">
        <v>551</v>
      </c>
      <c r="G464" s="5">
        <v>43074</v>
      </c>
      <c r="H464" s="3" t="s">
        <v>35</v>
      </c>
      <c r="I464" s="3" t="s">
        <v>35</v>
      </c>
      <c r="J464" s="3" t="s">
        <v>16</v>
      </c>
      <c r="K464" s="3" t="s">
        <v>41</v>
      </c>
      <c r="L464" s="3" t="s">
        <v>35</v>
      </c>
      <c r="M464" s="3">
        <v>0</v>
      </c>
      <c r="N464" s="7">
        <v>0</v>
      </c>
      <c r="O464" s="9" t="s">
        <v>642</v>
      </c>
      <c r="P464" s="9" t="s">
        <v>642</v>
      </c>
      <c r="Q464" s="4" t="s">
        <v>199</v>
      </c>
    </row>
    <row r="465" spans="1:23" ht="45" x14ac:dyDescent="0.25">
      <c r="A465" s="3">
        <v>143413</v>
      </c>
      <c r="B465" s="4" t="s">
        <v>137</v>
      </c>
      <c r="C465" s="3" t="s">
        <v>6</v>
      </c>
      <c r="D465" s="3" t="s">
        <v>2</v>
      </c>
      <c r="E465" s="3" t="s">
        <v>13</v>
      </c>
      <c r="F465" s="3" t="s">
        <v>553</v>
      </c>
      <c r="G465" s="5">
        <v>43083</v>
      </c>
      <c r="H465" s="3" t="s">
        <v>157</v>
      </c>
      <c r="I465" s="3" t="s">
        <v>157</v>
      </c>
      <c r="J465" s="3" t="s">
        <v>16</v>
      </c>
      <c r="K465" s="3" t="s">
        <v>21</v>
      </c>
      <c r="L465" s="3" t="s">
        <v>35</v>
      </c>
      <c r="M465" s="3">
        <v>0</v>
      </c>
      <c r="N465" s="7">
        <v>365.2</v>
      </c>
      <c r="O465" s="9" t="s">
        <v>642</v>
      </c>
      <c r="P465" s="9" t="s">
        <v>642</v>
      </c>
      <c r="Q465" s="4" t="s">
        <v>201</v>
      </c>
    </row>
    <row r="466" spans="1:23" ht="45" x14ac:dyDescent="0.25">
      <c r="A466" s="11" t="s">
        <v>41</v>
      </c>
      <c r="B466" s="12" t="s">
        <v>137</v>
      </c>
      <c r="C466" s="11" t="s">
        <v>6</v>
      </c>
      <c r="D466" s="11" t="s">
        <v>2</v>
      </c>
      <c r="E466" s="11" t="s">
        <v>13</v>
      </c>
      <c r="F466" s="11" t="s">
        <v>554</v>
      </c>
      <c r="G466" s="19">
        <v>43082</v>
      </c>
      <c r="H466" s="11" t="s">
        <v>35</v>
      </c>
      <c r="I466" s="3" t="s">
        <v>35</v>
      </c>
      <c r="J466" s="11" t="s">
        <v>16</v>
      </c>
      <c r="K466" s="11" t="s">
        <v>19</v>
      </c>
      <c r="L466" s="11" t="s">
        <v>202</v>
      </c>
      <c r="M466" s="11">
        <v>0</v>
      </c>
      <c r="N466" s="13">
        <v>621.5</v>
      </c>
      <c r="O466" s="9" t="s">
        <v>642</v>
      </c>
      <c r="P466" s="9" t="s">
        <v>642</v>
      </c>
      <c r="Q466" s="12" t="s">
        <v>203</v>
      </c>
      <c r="R466" s="11"/>
      <c r="S466" s="11"/>
      <c r="T466" s="11"/>
      <c r="U466" s="11"/>
      <c r="V466" s="11"/>
      <c r="W466" s="11"/>
    </row>
    <row r="467" spans="1:23" ht="30" x14ac:dyDescent="0.25">
      <c r="A467" s="3">
        <v>162539</v>
      </c>
      <c r="B467" s="4" t="s">
        <v>137</v>
      </c>
      <c r="C467" s="3" t="s">
        <v>6</v>
      </c>
      <c r="D467" s="3" t="s">
        <v>2</v>
      </c>
      <c r="E467" s="3" t="s">
        <v>13</v>
      </c>
      <c r="F467" s="30" t="s">
        <v>555</v>
      </c>
      <c r="G467" s="5">
        <v>43123</v>
      </c>
      <c r="H467" s="3" t="s">
        <v>153</v>
      </c>
      <c r="I467" s="3" t="s">
        <v>153</v>
      </c>
      <c r="J467" s="3" t="s">
        <v>15</v>
      </c>
      <c r="K467" s="3" t="s">
        <v>19</v>
      </c>
      <c r="L467" s="3" t="s">
        <v>40</v>
      </c>
      <c r="M467" s="3">
        <v>42</v>
      </c>
      <c r="N467" s="7">
        <v>983.4</v>
      </c>
      <c r="O467" s="9" t="s">
        <v>642</v>
      </c>
      <c r="P467" s="9" t="s">
        <v>642</v>
      </c>
      <c r="Q467" s="4" t="s">
        <v>204</v>
      </c>
    </row>
    <row r="468" spans="1:23" ht="30" x14ac:dyDescent="0.25">
      <c r="A468" s="3">
        <v>162085</v>
      </c>
      <c r="B468" s="4" t="s">
        <v>137</v>
      </c>
      <c r="C468" s="3" t="s">
        <v>6</v>
      </c>
      <c r="D468" s="3" t="s">
        <v>2</v>
      </c>
      <c r="E468" s="3" t="s">
        <v>13</v>
      </c>
      <c r="F468" s="30" t="s">
        <v>556</v>
      </c>
      <c r="G468" s="5">
        <v>43123</v>
      </c>
      <c r="H468" s="3" t="s">
        <v>153</v>
      </c>
      <c r="I468" s="3" t="s">
        <v>153</v>
      </c>
      <c r="J468" s="3" t="s">
        <v>15</v>
      </c>
      <c r="K468" s="3" t="s">
        <v>19</v>
      </c>
      <c r="L468" s="3" t="s">
        <v>40</v>
      </c>
      <c r="M468" s="3">
        <v>42</v>
      </c>
      <c r="N468" s="7">
        <v>983.4</v>
      </c>
      <c r="O468" s="9" t="s">
        <v>642</v>
      </c>
      <c r="P468" s="9" t="s">
        <v>642</v>
      </c>
      <c r="Q468" s="4" t="s">
        <v>205</v>
      </c>
    </row>
    <row r="469" spans="1:23" ht="30" x14ac:dyDescent="0.25">
      <c r="A469" s="3">
        <v>162085</v>
      </c>
      <c r="B469" s="4" t="s">
        <v>137</v>
      </c>
      <c r="C469" s="3" t="s">
        <v>6</v>
      </c>
      <c r="D469" s="3" t="s">
        <v>2</v>
      </c>
      <c r="E469" s="3" t="s">
        <v>13</v>
      </c>
      <c r="F469" s="30" t="s">
        <v>557</v>
      </c>
      <c r="G469" s="5">
        <v>43123</v>
      </c>
      <c r="H469" s="3" t="s">
        <v>153</v>
      </c>
      <c r="I469" s="3" t="s">
        <v>153</v>
      </c>
      <c r="J469" s="3" t="s">
        <v>15</v>
      </c>
      <c r="K469" s="3" t="s">
        <v>19</v>
      </c>
      <c r="L469" s="3" t="s">
        <v>40</v>
      </c>
      <c r="M469" s="3">
        <v>42</v>
      </c>
      <c r="N469" s="7">
        <v>983.4</v>
      </c>
      <c r="O469" s="9" t="s">
        <v>642</v>
      </c>
      <c r="P469" s="9" t="s">
        <v>642</v>
      </c>
      <c r="Q469" s="4" t="s">
        <v>206</v>
      </c>
    </row>
    <row r="470" spans="1:23" ht="30" x14ac:dyDescent="0.25">
      <c r="A470" s="3">
        <v>166482</v>
      </c>
      <c r="B470" s="4" t="s">
        <v>137</v>
      </c>
      <c r="C470" s="3" t="s">
        <v>6</v>
      </c>
      <c r="D470" s="3" t="s">
        <v>2</v>
      </c>
      <c r="E470" s="3" t="s">
        <v>13</v>
      </c>
      <c r="F470" s="30" t="s">
        <v>558</v>
      </c>
      <c r="G470" s="5">
        <v>43123</v>
      </c>
      <c r="H470" s="3" t="s">
        <v>155</v>
      </c>
      <c r="I470" s="3" t="s">
        <v>280</v>
      </c>
      <c r="J470" s="3" t="s">
        <v>15</v>
      </c>
      <c r="K470" s="3" t="s">
        <v>19</v>
      </c>
      <c r="L470" s="3" t="s">
        <v>40</v>
      </c>
      <c r="M470" s="3">
        <v>42</v>
      </c>
      <c r="N470" s="7">
        <v>983.4</v>
      </c>
      <c r="O470" s="9" t="s">
        <v>642</v>
      </c>
      <c r="P470" s="9" t="s">
        <v>642</v>
      </c>
      <c r="Q470" s="4" t="s">
        <v>207</v>
      </c>
    </row>
    <row r="471" spans="1:23" ht="30" x14ac:dyDescent="0.25">
      <c r="A471" s="3">
        <v>166483</v>
      </c>
      <c r="B471" s="4" t="s">
        <v>137</v>
      </c>
      <c r="C471" s="3" t="s">
        <v>6</v>
      </c>
      <c r="D471" s="3" t="s">
        <v>2</v>
      </c>
      <c r="E471" s="3" t="s">
        <v>13</v>
      </c>
      <c r="F471" s="30" t="s">
        <v>559</v>
      </c>
      <c r="G471" s="5">
        <v>43123</v>
      </c>
      <c r="H471" s="3" t="s">
        <v>155</v>
      </c>
      <c r="I471" s="3" t="s">
        <v>280</v>
      </c>
      <c r="J471" s="3" t="s">
        <v>15</v>
      </c>
      <c r="K471" s="3" t="s">
        <v>19</v>
      </c>
      <c r="L471" s="3" t="s">
        <v>40</v>
      </c>
      <c r="M471" s="3">
        <v>42</v>
      </c>
      <c r="N471" s="7">
        <v>983.4</v>
      </c>
      <c r="O471" s="9" t="s">
        <v>642</v>
      </c>
      <c r="P471" s="9" t="s">
        <v>642</v>
      </c>
      <c r="Q471" s="4" t="s">
        <v>207</v>
      </c>
    </row>
    <row r="472" spans="1:23" ht="30" x14ac:dyDescent="0.25">
      <c r="A472" s="3">
        <v>162085</v>
      </c>
      <c r="B472" s="4" t="s">
        <v>137</v>
      </c>
      <c r="C472" s="3" t="s">
        <v>6</v>
      </c>
      <c r="D472" s="3" t="s">
        <v>2</v>
      </c>
      <c r="E472" s="3" t="s">
        <v>13</v>
      </c>
      <c r="F472" s="3" t="s">
        <v>560</v>
      </c>
      <c r="G472" s="5">
        <v>43123</v>
      </c>
      <c r="H472" s="3" t="s">
        <v>153</v>
      </c>
      <c r="I472" s="3" t="s">
        <v>153</v>
      </c>
      <c r="J472" s="3" t="s">
        <v>16</v>
      </c>
      <c r="K472" s="8" t="s">
        <v>21</v>
      </c>
      <c r="L472" s="3" t="s">
        <v>35</v>
      </c>
      <c r="M472" s="3">
        <v>0</v>
      </c>
      <c r="N472" s="7">
        <v>89071.84</v>
      </c>
      <c r="O472" s="9" t="s">
        <v>642</v>
      </c>
      <c r="P472" s="9" t="s">
        <v>642</v>
      </c>
      <c r="Q472" s="4" t="s">
        <v>208</v>
      </c>
    </row>
    <row r="473" spans="1:23" ht="30" x14ac:dyDescent="0.25">
      <c r="A473" s="3">
        <v>162536</v>
      </c>
      <c r="B473" s="4" t="s">
        <v>137</v>
      </c>
      <c r="C473" s="3" t="s">
        <v>6</v>
      </c>
      <c r="D473" s="3" t="s">
        <v>2</v>
      </c>
      <c r="E473" s="3" t="s">
        <v>13</v>
      </c>
      <c r="F473" s="30" t="s">
        <v>561</v>
      </c>
      <c r="G473" s="5">
        <v>43123</v>
      </c>
      <c r="H473" s="3" t="s">
        <v>150</v>
      </c>
      <c r="I473" s="3" t="s">
        <v>274</v>
      </c>
      <c r="J473" s="3" t="s">
        <v>15</v>
      </c>
      <c r="K473" s="3" t="s">
        <v>19</v>
      </c>
      <c r="L473" s="3" t="s">
        <v>40</v>
      </c>
      <c r="M473" s="3">
        <v>42</v>
      </c>
      <c r="N473" s="7">
        <v>983.4</v>
      </c>
      <c r="O473" s="9" t="s">
        <v>642</v>
      </c>
      <c r="P473" s="9" t="s">
        <v>642</v>
      </c>
      <c r="Q473" s="4" t="s">
        <v>207</v>
      </c>
    </row>
    <row r="474" spans="1:23" ht="30" x14ac:dyDescent="0.25">
      <c r="A474" s="3" t="s">
        <v>41</v>
      </c>
      <c r="B474" s="4" t="s">
        <v>137</v>
      </c>
      <c r="C474" s="3" t="s">
        <v>6</v>
      </c>
      <c r="D474" s="3" t="s">
        <v>2</v>
      </c>
      <c r="E474" s="3" t="s">
        <v>13</v>
      </c>
      <c r="F474" s="3" t="s">
        <v>562</v>
      </c>
      <c r="G474" s="5">
        <v>43220</v>
      </c>
      <c r="H474" s="3" t="s">
        <v>35</v>
      </c>
      <c r="I474" s="3" t="s">
        <v>35</v>
      </c>
      <c r="J474" s="3" t="s">
        <v>16</v>
      </c>
      <c r="K474" s="3" t="s">
        <v>18</v>
      </c>
      <c r="L474" s="3" t="s">
        <v>35</v>
      </c>
      <c r="M474" s="3">
        <v>0</v>
      </c>
      <c r="N474" s="7">
        <v>0</v>
      </c>
      <c r="O474" s="9" t="s">
        <v>642</v>
      </c>
      <c r="P474" s="9" t="s">
        <v>642</v>
      </c>
      <c r="Q474" s="4" t="s">
        <v>209</v>
      </c>
    </row>
    <row r="475" spans="1:23" ht="30" x14ac:dyDescent="0.25">
      <c r="A475" s="3">
        <v>160322</v>
      </c>
      <c r="B475" s="4" t="s">
        <v>137</v>
      </c>
      <c r="C475" s="3" t="s">
        <v>6</v>
      </c>
      <c r="D475" s="3" t="s">
        <v>2</v>
      </c>
      <c r="E475" s="3" t="s">
        <v>13</v>
      </c>
      <c r="F475" s="3" t="s">
        <v>563</v>
      </c>
      <c r="G475" s="5">
        <v>43221</v>
      </c>
      <c r="H475" s="3" t="s">
        <v>149</v>
      </c>
      <c r="I475" s="3" t="s">
        <v>149</v>
      </c>
      <c r="J475" s="3" t="s">
        <v>15</v>
      </c>
      <c r="K475" s="3" t="s">
        <v>21</v>
      </c>
      <c r="L475" s="3" t="s">
        <v>35</v>
      </c>
      <c r="M475" s="3">
        <v>7</v>
      </c>
      <c r="N475" s="7">
        <v>592.35</v>
      </c>
      <c r="O475" s="9" t="s">
        <v>642</v>
      </c>
      <c r="P475" s="9" t="s">
        <v>642</v>
      </c>
      <c r="Q475" s="4" t="s">
        <v>191</v>
      </c>
    </row>
    <row r="476" spans="1:23" ht="30" x14ac:dyDescent="0.25">
      <c r="A476" s="3">
        <v>156829</v>
      </c>
      <c r="B476" s="4" t="s">
        <v>137</v>
      </c>
      <c r="C476" s="3" t="s">
        <v>6</v>
      </c>
      <c r="D476" s="3" t="s">
        <v>2</v>
      </c>
      <c r="E476" s="3" t="s">
        <v>13</v>
      </c>
      <c r="F476" s="3" t="s">
        <v>564</v>
      </c>
      <c r="G476" s="5">
        <v>43374</v>
      </c>
      <c r="H476" s="3" t="s">
        <v>158</v>
      </c>
      <c r="I476" s="3" t="s">
        <v>158</v>
      </c>
      <c r="J476" s="3" t="s">
        <v>15</v>
      </c>
      <c r="K476" s="3" t="s">
        <v>19</v>
      </c>
      <c r="L476" s="3" t="s">
        <v>116</v>
      </c>
      <c r="M476" s="3">
        <v>21</v>
      </c>
      <c r="N476" s="7">
        <v>54537.7</v>
      </c>
      <c r="O476" s="9" t="s">
        <v>642</v>
      </c>
      <c r="P476" s="9" t="s">
        <v>642</v>
      </c>
      <c r="Q476" s="4" t="s">
        <v>225</v>
      </c>
    </row>
    <row r="477" spans="1:23" ht="45" x14ac:dyDescent="0.25">
      <c r="A477" s="3" t="s">
        <v>41</v>
      </c>
      <c r="B477" s="4" t="s">
        <v>137</v>
      </c>
      <c r="C477" s="3" t="s">
        <v>6</v>
      </c>
      <c r="D477" s="3" t="s">
        <v>2</v>
      </c>
      <c r="E477" s="3" t="s">
        <v>13</v>
      </c>
      <c r="F477" s="3" t="s">
        <v>564</v>
      </c>
      <c r="G477" s="5">
        <v>43244</v>
      </c>
      <c r="H477" s="3" t="s">
        <v>35</v>
      </c>
      <c r="I477" s="3" t="s">
        <v>35</v>
      </c>
      <c r="J477" s="3" t="s">
        <v>16</v>
      </c>
      <c r="K477" s="3" t="s">
        <v>41</v>
      </c>
      <c r="L477" s="3" t="s">
        <v>35</v>
      </c>
      <c r="M477" s="3">
        <v>0</v>
      </c>
      <c r="N477" s="7">
        <v>0</v>
      </c>
      <c r="O477" s="9" t="s">
        <v>642</v>
      </c>
      <c r="P477" s="9" t="s">
        <v>642</v>
      </c>
      <c r="Q477" s="4" t="s">
        <v>210</v>
      </c>
    </row>
    <row r="478" spans="1:23" ht="30" x14ac:dyDescent="0.25">
      <c r="A478" s="3">
        <v>142081</v>
      </c>
      <c r="B478" s="4" t="s">
        <v>137</v>
      </c>
      <c r="C478" s="3" t="s">
        <v>6</v>
      </c>
      <c r="D478" s="3" t="s">
        <v>2</v>
      </c>
      <c r="E478" s="3" t="s">
        <v>13</v>
      </c>
      <c r="F478" s="30" t="s">
        <v>565</v>
      </c>
      <c r="G478" s="5">
        <v>43308</v>
      </c>
      <c r="H478" s="3" t="s">
        <v>136</v>
      </c>
      <c r="I478" s="3" t="s">
        <v>136</v>
      </c>
      <c r="J478" s="3" t="s">
        <v>15</v>
      </c>
      <c r="K478" s="3" t="s">
        <v>19</v>
      </c>
      <c r="L478" s="3" t="s">
        <v>40</v>
      </c>
      <c r="M478" s="3">
        <v>42</v>
      </c>
      <c r="N478" s="7">
        <v>5900.4</v>
      </c>
      <c r="O478" s="9" t="s">
        <v>642</v>
      </c>
      <c r="P478" s="9" t="s">
        <v>642</v>
      </c>
      <c r="Q478" s="4" t="s">
        <v>211</v>
      </c>
    </row>
    <row r="479" spans="1:23" ht="30" x14ac:dyDescent="0.25">
      <c r="A479" s="3">
        <v>156829</v>
      </c>
      <c r="B479" s="4" t="s">
        <v>137</v>
      </c>
      <c r="C479" s="3" t="s">
        <v>6</v>
      </c>
      <c r="D479" s="3" t="s">
        <v>2</v>
      </c>
      <c r="E479" s="3" t="s">
        <v>13</v>
      </c>
      <c r="F479" s="3" t="s">
        <v>566</v>
      </c>
      <c r="G479" s="5">
        <v>43308</v>
      </c>
      <c r="H479" s="3" t="s">
        <v>158</v>
      </c>
      <c r="I479" s="3" t="s">
        <v>158</v>
      </c>
      <c r="J479" s="3" t="s">
        <v>15</v>
      </c>
      <c r="K479" s="3" t="s">
        <v>19</v>
      </c>
      <c r="L479" s="3" t="s">
        <v>40</v>
      </c>
      <c r="M479" s="3">
        <v>42</v>
      </c>
      <c r="N479" s="7">
        <v>1966.8</v>
      </c>
      <c r="O479" s="9" t="s">
        <v>642</v>
      </c>
      <c r="P479" s="9" t="s">
        <v>642</v>
      </c>
      <c r="Q479" s="4" t="s">
        <v>212</v>
      </c>
    </row>
    <row r="480" spans="1:23" ht="30" x14ac:dyDescent="0.25">
      <c r="A480" s="3">
        <v>160518</v>
      </c>
      <c r="B480" s="4" t="s">
        <v>137</v>
      </c>
      <c r="C480" s="3" t="s">
        <v>6</v>
      </c>
      <c r="D480" s="3" t="s">
        <v>2</v>
      </c>
      <c r="E480" s="3" t="s">
        <v>13</v>
      </c>
      <c r="F480" s="3" t="s">
        <v>567</v>
      </c>
      <c r="G480" s="5">
        <v>43377</v>
      </c>
      <c r="H480" s="3" t="s">
        <v>160</v>
      </c>
      <c r="I480" s="3" t="s">
        <v>160</v>
      </c>
      <c r="J480" s="3" t="s">
        <v>15</v>
      </c>
      <c r="K480" s="3" t="s">
        <v>19</v>
      </c>
      <c r="L480" s="3" t="s">
        <v>40</v>
      </c>
      <c r="M480" s="3">
        <v>63</v>
      </c>
      <c r="N480" s="7">
        <v>983.4</v>
      </c>
      <c r="O480" s="9" t="s">
        <v>642</v>
      </c>
      <c r="P480" s="9" t="s">
        <v>642</v>
      </c>
      <c r="Q480" s="4" t="s">
        <v>213</v>
      </c>
    </row>
    <row r="481" spans="1:23" ht="30" x14ac:dyDescent="0.25">
      <c r="A481" s="3">
        <v>160308</v>
      </c>
      <c r="B481" s="4" t="s">
        <v>137</v>
      </c>
      <c r="C481" s="3" t="s">
        <v>6</v>
      </c>
      <c r="D481" s="3" t="s">
        <v>2</v>
      </c>
      <c r="E481" s="3" t="s">
        <v>13</v>
      </c>
      <c r="F481" s="3" t="s">
        <v>568</v>
      </c>
      <c r="G481" s="5">
        <v>43308</v>
      </c>
      <c r="H481" s="3" t="s">
        <v>141</v>
      </c>
      <c r="I481" s="3" t="s">
        <v>141</v>
      </c>
      <c r="J481" s="3" t="s">
        <v>15</v>
      </c>
      <c r="K481" s="3" t="s">
        <v>19</v>
      </c>
      <c r="L481" s="3" t="s">
        <v>40</v>
      </c>
      <c r="M481" s="3">
        <v>42</v>
      </c>
      <c r="N481" s="7">
        <v>2950.2</v>
      </c>
      <c r="O481" s="9" t="s">
        <v>642</v>
      </c>
      <c r="P481" s="9" t="s">
        <v>642</v>
      </c>
      <c r="Q481" s="4" t="s">
        <v>214</v>
      </c>
    </row>
    <row r="482" spans="1:23" ht="30" x14ac:dyDescent="0.25">
      <c r="A482" s="3">
        <v>143413</v>
      </c>
      <c r="B482" s="4" t="s">
        <v>137</v>
      </c>
      <c r="C482" s="3" t="s">
        <v>6</v>
      </c>
      <c r="D482" s="3" t="s">
        <v>2</v>
      </c>
      <c r="E482" s="3" t="s">
        <v>13</v>
      </c>
      <c r="F482" s="3" t="s">
        <v>569</v>
      </c>
      <c r="G482" s="5">
        <v>43363</v>
      </c>
      <c r="H482" s="3" t="s">
        <v>157</v>
      </c>
      <c r="I482" s="3" t="s">
        <v>157</v>
      </c>
      <c r="J482" s="3" t="s">
        <v>15</v>
      </c>
      <c r="K482" s="3" t="s">
        <v>19</v>
      </c>
      <c r="L482" s="3" t="s">
        <v>40</v>
      </c>
      <c r="M482" s="3">
        <v>42</v>
      </c>
      <c r="N482" s="7">
        <v>3933.6</v>
      </c>
      <c r="O482" s="9" t="s">
        <v>642</v>
      </c>
      <c r="P482" s="9" t="s">
        <v>642</v>
      </c>
      <c r="Q482" s="4" t="s">
        <v>215</v>
      </c>
    </row>
    <row r="483" spans="1:23" ht="30" x14ac:dyDescent="0.25">
      <c r="A483" s="3">
        <v>162536</v>
      </c>
      <c r="B483" s="4" t="s">
        <v>137</v>
      </c>
      <c r="C483" s="3" t="s">
        <v>6</v>
      </c>
      <c r="D483" s="3" t="s">
        <v>2</v>
      </c>
      <c r="E483" s="3" t="s">
        <v>13</v>
      </c>
      <c r="F483" s="3" t="s">
        <v>570</v>
      </c>
      <c r="G483" s="5">
        <v>43368</v>
      </c>
      <c r="H483" s="3" t="s">
        <v>150</v>
      </c>
      <c r="I483" s="3" t="s">
        <v>274</v>
      </c>
      <c r="J483" s="3" t="s">
        <v>15</v>
      </c>
      <c r="K483" s="3" t="s">
        <v>19</v>
      </c>
      <c r="L483" s="3" t="s">
        <v>116</v>
      </c>
      <c r="M483" s="3">
        <v>0</v>
      </c>
      <c r="N483" s="7">
        <v>2533.85</v>
      </c>
      <c r="O483" s="9" t="s">
        <v>642</v>
      </c>
      <c r="P483" s="9" t="s">
        <v>642</v>
      </c>
      <c r="Q483" s="4" t="s">
        <v>216</v>
      </c>
    </row>
    <row r="484" spans="1:23" ht="45" x14ac:dyDescent="0.25">
      <c r="A484" s="3">
        <v>162536</v>
      </c>
      <c r="B484" s="4" t="s">
        <v>137</v>
      </c>
      <c r="C484" s="3" t="s">
        <v>6</v>
      </c>
      <c r="D484" s="3" t="s">
        <v>2</v>
      </c>
      <c r="E484" s="3" t="s">
        <v>13</v>
      </c>
      <c r="F484" s="3" t="s">
        <v>571</v>
      </c>
      <c r="G484" s="5">
        <v>43353</v>
      </c>
      <c r="H484" s="3" t="s">
        <v>150</v>
      </c>
      <c r="I484" s="3" t="s">
        <v>274</v>
      </c>
      <c r="J484" s="3" t="s">
        <v>16</v>
      </c>
      <c r="K484" s="3" t="s">
        <v>18</v>
      </c>
      <c r="L484" s="3" t="s">
        <v>35</v>
      </c>
      <c r="M484" s="3">
        <v>0</v>
      </c>
      <c r="N484" s="7">
        <v>0</v>
      </c>
      <c r="O484" s="9" t="s">
        <v>642</v>
      </c>
      <c r="P484" s="9" t="s">
        <v>642</v>
      </c>
      <c r="Q484" s="4" t="s">
        <v>217</v>
      </c>
    </row>
    <row r="485" spans="1:23" ht="30" x14ac:dyDescent="0.25">
      <c r="A485" s="11">
        <v>162536</v>
      </c>
      <c r="B485" s="12" t="s">
        <v>137</v>
      </c>
      <c r="C485" s="11" t="s">
        <v>6</v>
      </c>
      <c r="D485" s="11" t="s">
        <v>2</v>
      </c>
      <c r="E485" s="11" t="s">
        <v>13</v>
      </c>
      <c r="F485" s="11" t="s">
        <v>572</v>
      </c>
      <c r="G485" s="19">
        <v>43348</v>
      </c>
      <c r="H485" s="11" t="s">
        <v>150</v>
      </c>
      <c r="I485" s="11" t="s">
        <v>274</v>
      </c>
      <c r="J485" s="11" t="s">
        <v>15</v>
      </c>
      <c r="K485" s="15" t="s">
        <v>19</v>
      </c>
      <c r="L485" s="15" t="s">
        <v>218</v>
      </c>
      <c r="M485" s="11">
        <v>0</v>
      </c>
      <c r="N485" s="13">
        <v>8608.6</v>
      </c>
      <c r="O485" s="9" t="s">
        <v>642</v>
      </c>
      <c r="P485" s="9" t="s">
        <v>642</v>
      </c>
      <c r="Q485" s="12" t="s">
        <v>219</v>
      </c>
      <c r="R485" s="11"/>
      <c r="S485" s="11"/>
      <c r="T485" s="11"/>
      <c r="U485" s="11"/>
      <c r="V485" s="11"/>
      <c r="W485" s="11"/>
    </row>
    <row r="486" spans="1:23" ht="30" x14ac:dyDescent="0.25">
      <c r="A486" s="3">
        <v>162085</v>
      </c>
      <c r="B486" s="4" t="s">
        <v>137</v>
      </c>
      <c r="C486" s="3" t="s">
        <v>6</v>
      </c>
      <c r="D486" s="3" t="s">
        <v>2</v>
      </c>
      <c r="E486" s="3" t="s">
        <v>13</v>
      </c>
      <c r="F486" s="3" t="s">
        <v>573</v>
      </c>
      <c r="G486" s="5">
        <v>43348</v>
      </c>
      <c r="H486" s="3" t="s">
        <v>150</v>
      </c>
      <c r="I486" s="3" t="s">
        <v>274</v>
      </c>
      <c r="J486" s="3" t="s">
        <v>15</v>
      </c>
      <c r="K486" s="3" t="s">
        <v>19</v>
      </c>
      <c r="L486" s="3" t="s">
        <v>116</v>
      </c>
      <c r="M486" s="3">
        <v>0</v>
      </c>
      <c r="N486" s="7">
        <v>9250.7199999999993</v>
      </c>
      <c r="O486" s="9" t="s">
        <v>642</v>
      </c>
      <c r="P486" s="9" t="s">
        <v>642</v>
      </c>
      <c r="Q486" s="4" t="s">
        <v>220</v>
      </c>
    </row>
    <row r="487" spans="1:23" ht="30" x14ac:dyDescent="0.25">
      <c r="A487" s="3">
        <v>141705</v>
      </c>
      <c r="B487" s="4" t="s">
        <v>137</v>
      </c>
      <c r="C487" s="3" t="s">
        <v>6</v>
      </c>
      <c r="D487" s="3" t="s">
        <v>2</v>
      </c>
      <c r="E487" s="3" t="s">
        <v>13</v>
      </c>
      <c r="F487" s="3" t="s">
        <v>574</v>
      </c>
      <c r="G487" s="5">
        <v>43354</v>
      </c>
      <c r="H487" s="3" t="s">
        <v>156</v>
      </c>
      <c r="I487" s="3" t="s">
        <v>274</v>
      </c>
      <c r="J487" s="3" t="s">
        <v>16</v>
      </c>
      <c r="K487" s="3" t="s">
        <v>21</v>
      </c>
      <c r="L487" s="3" t="s">
        <v>35</v>
      </c>
      <c r="M487" s="3">
        <v>7</v>
      </c>
      <c r="N487" s="7">
        <v>513.15</v>
      </c>
      <c r="O487" s="9" t="s">
        <v>642</v>
      </c>
      <c r="P487" s="9" t="s">
        <v>642</v>
      </c>
      <c r="Q487" s="4" t="s">
        <v>221</v>
      </c>
    </row>
    <row r="488" spans="1:23" ht="30" x14ac:dyDescent="0.25">
      <c r="A488" s="3">
        <v>162085</v>
      </c>
      <c r="B488" s="4" t="s">
        <v>137</v>
      </c>
      <c r="C488" s="3" t="s">
        <v>6</v>
      </c>
      <c r="D488" s="3" t="s">
        <v>2</v>
      </c>
      <c r="E488" s="3" t="s">
        <v>13</v>
      </c>
      <c r="F488" s="3" t="s">
        <v>575</v>
      </c>
      <c r="G488" s="5">
        <v>43354</v>
      </c>
      <c r="H488" s="3" t="s">
        <v>150</v>
      </c>
      <c r="I488" s="3" t="s">
        <v>274</v>
      </c>
      <c r="J488" s="3" t="s">
        <v>16</v>
      </c>
      <c r="K488" s="3" t="s">
        <v>21</v>
      </c>
      <c r="L488" s="3" t="s">
        <v>35</v>
      </c>
      <c r="M488" s="3">
        <v>7</v>
      </c>
      <c r="N488" s="7">
        <v>783.75</v>
      </c>
      <c r="O488" s="9" t="s">
        <v>642</v>
      </c>
      <c r="P488" s="9" t="s">
        <v>642</v>
      </c>
      <c r="Q488" s="4" t="s">
        <v>222</v>
      </c>
    </row>
    <row r="489" spans="1:23" ht="45" x14ac:dyDescent="0.25">
      <c r="A489" s="3" t="s">
        <v>41</v>
      </c>
      <c r="B489" s="4" t="s">
        <v>137</v>
      </c>
      <c r="C489" s="3" t="s">
        <v>6</v>
      </c>
      <c r="D489" s="3" t="s">
        <v>2</v>
      </c>
      <c r="E489" s="3" t="s">
        <v>13</v>
      </c>
      <c r="F489" s="3" t="s">
        <v>576</v>
      </c>
      <c r="G489" s="5">
        <v>43360</v>
      </c>
      <c r="H489" s="3" t="s">
        <v>35</v>
      </c>
      <c r="I489" s="3" t="s">
        <v>35</v>
      </c>
      <c r="J489" s="3" t="s">
        <v>16</v>
      </c>
      <c r="K489" s="3" t="s">
        <v>20</v>
      </c>
      <c r="L489" s="3" t="s">
        <v>35</v>
      </c>
      <c r="M489" s="3">
        <v>0</v>
      </c>
      <c r="N489" s="7">
        <v>0</v>
      </c>
      <c r="O489" s="9" t="s">
        <v>642</v>
      </c>
      <c r="P489" s="9" t="s">
        <v>642</v>
      </c>
      <c r="Q489" s="4" t="s">
        <v>223</v>
      </c>
    </row>
    <row r="490" spans="1:23" ht="30" x14ac:dyDescent="0.25">
      <c r="A490" s="3">
        <v>156829</v>
      </c>
      <c r="B490" s="4" t="s">
        <v>137</v>
      </c>
      <c r="C490" s="3" t="s">
        <v>6</v>
      </c>
      <c r="D490" s="3" t="s">
        <v>2</v>
      </c>
      <c r="E490" s="3" t="s">
        <v>13</v>
      </c>
      <c r="F490" s="3" t="s">
        <v>577</v>
      </c>
      <c r="G490" s="5">
        <v>43374</v>
      </c>
      <c r="H490" s="3" t="s">
        <v>158</v>
      </c>
      <c r="I490" s="3" t="s">
        <v>158</v>
      </c>
      <c r="J490" s="3" t="s">
        <v>16</v>
      </c>
      <c r="K490" s="8" t="s">
        <v>21</v>
      </c>
      <c r="L490" s="3" t="s">
        <v>35</v>
      </c>
      <c r="M490" s="3" t="s">
        <v>642</v>
      </c>
      <c r="N490" s="7">
        <v>91043.06</v>
      </c>
      <c r="O490" s="9" t="s">
        <v>642</v>
      </c>
      <c r="P490" s="9" t="s">
        <v>642</v>
      </c>
      <c r="Q490" s="4" t="s">
        <v>224</v>
      </c>
    </row>
    <row r="491" spans="1:23" ht="45" x14ac:dyDescent="0.25">
      <c r="A491" s="3">
        <v>160313</v>
      </c>
      <c r="B491" s="4" t="s">
        <v>137</v>
      </c>
      <c r="C491" s="3" t="s">
        <v>6</v>
      </c>
      <c r="D491" s="3" t="s">
        <v>2</v>
      </c>
      <c r="E491" s="3" t="s">
        <v>13</v>
      </c>
      <c r="F491" s="3" t="s">
        <v>578</v>
      </c>
      <c r="G491" s="5">
        <v>43377</v>
      </c>
      <c r="H491" s="3" t="s">
        <v>159</v>
      </c>
      <c r="I491" s="3" t="s">
        <v>276</v>
      </c>
      <c r="J491" s="3" t="s">
        <v>15</v>
      </c>
      <c r="K491" s="3" t="s">
        <v>19</v>
      </c>
      <c r="L491" s="3" t="s">
        <v>116</v>
      </c>
      <c r="M491" s="3">
        <v>0</v>
      </c>
      <c r="N491" s="7">
        <v>12287.55</v>
      </c>
      <c r="O491" s="9" t="s">
        <v>642</v>
      </c>
      <c r="P491" s="9" t="s">
        <v>642</v>
      </c>
      <c r="Q491" s="4" t="s">
        <v>226</v>
      </c>
    </row>
    <row r="492" spans="1:23" ht="30" x14ac:dyDescent="0.25">
      <c r="A492" s="3" t="s">
        <v>41</v>
      </c>
      <c r="B492" s="4" t="s">
        <v>137</v>
      </c>
      <c r="C492" s="3" t="s">
        <v>6</v>
      </c>
      <c r="D492" s="3" t="s">
        <v>2</v>
      </c>
      <c r="E492" s="3" t="s">
        <v>13</v>
      </c>
      <c r="F492" s="3" t="s">
        <v>579</v>
      </c>
      <c r="G492" s="5">
        <v>43455</v>
      </c>
      <c r="H492" s="3" t="s">
        <v>35</v>
      </c>
      <c r="I492" s="3" t="s">
        <v>35</v>
      </c>
      <c r="J492" s="3" t="s">
        <v>16</v>
      </c>
      <c r="K492" s="3" t="s">
        <v>19</v>
      </c>
      <c r="L492" s="3" t="s">
        <v>37</v>
      </c>
      <c r="M492" s="3" t="s">
        <v>642</v>
      </c>
      <c r="N492" s="7">
        <v>3943.5</v>
      </c>
      <c r="O492" s="9" t="s">
        <v>642</v>
      </c>
      <c r="P492" s="9" t="s">
        <v>642</v>
      </c>
      <c r="Q492" s="4" t="s">
        <v>227</v>
      </c>
    </row>
    <row r="493" spans="1:23" ht="30" x14ac:dyDescent="0.25">
      <c r="A493" s="3">
        <v>160517</v>
      </c>
      <c r="B493" s="4" t="s">
        <v>137</v>
      </c>
      <c r="C493" s="3" t="s">
        <v>6</v>
      </c>
      <c r="D493" s="3" t="s">
        <v>2</v>
      </c>
      <c r="E493" s="3" t="s">
        <v>13</v>
      </c>
      <c r="F493" s="3" t="s">
        <v>580</v>
      </c>
      <c r="G493" s="5">
        <v>43427</v>
      </c>
      <c r="H493" s="3" t="s">
        <v>140</v>
      </c>
      <c r="I493" s="3" t="s">
        <v>140</v>
      </c>
      <c r="J493" s="3" t="s">
        <v>15</v>
      </c>
      <c r="K493" s="3" t="s">
        <v>72</v>
      </c>
      <c r="L493" s="3" t="s">
        <v>35</v>
      </c>
      <c r="M493" s="3">
        <f>7*7</f>
        <v>49</v>
      </c>
      <c r="N493" s="7">
        <f t="shared" ref="N493:N513" si="25">294344.1/21</f>
        <v>14016.385714285712</v>
      </c>
      <c r="O493" s="9" t="s">
        <v>642</v>
      </c>
      <c r="P493" s="9" t="s">
        <v>642</v>
      </c>
      <c r="Q493" s="4" t="s">
        <v>229</v>
      </c>
    </row>
    <row r="494" spans="1:23" ht="30" x14ac:dyDescent="0.25">
      <c r="A494" s="3">
        <v>143413</v>
      </c>
      <c r="B494" s="4" t="s">
        <v>137</v>
      </c>
      <c r="C494" s="3" t="s">
        <v>6</v>
      </c>
      <c r="D494" s="3" t="s">
        <v>2</v>
      </c>
      <c r="E494" s="3" t="s">
        <v>13</v>
      </c>
      <c r="F494" s="3" t="s">
        <v>580</v>
      </c>
      <c r="G494" s="5">
        <v>43427</v>
      </c>
      <c r="H494" s="3" t="s">
        <v>157</v>
      </c>
      <c r="I494" s="3" t="s">
        <v>157</v>
      </c>
      <c r="J494" s="3" t="s">
        <v>15</v>
      </c>
      <c r="K494" s="3" t="s">
        <v>72</v>
      </c>
      <c r="L494" s="3" t="s">
        <v>35</v>
      </c>
      <c r="M494" s="3">
        <f>7*7</f>
        <v>49</v>
      </c>
      <c r="N494" s="7">
        <f t="shared" si="25"/>
        <v>14016.385714285712</v>
      </c>
      <c r="O494" s="9" t="s">
        <v>642</v>
      </c>
      <c r="P494" s="9" t="s">
        <v>642</v>
      </c>
      <c r="Q494" s="4" t="s">
        <v>229</v>
      </c>
    </row>
    <row r="495" spans="1:23" ht="30" x14ac:dyDescent="0.25">
      <c r="A495" s="3">
        <v>160516</v>
      </c>
      <c r="B495" s="4" t="s">
        <v>137</v>
      </c>
      <c r="C495" s="3" t="s">
        <v>6</v>
      </c>
      <c r="D495" s="3" t="s">
        <v>2</v>
      </c>
      <c r="E495" s="3" t="s">
        <v>13</v>
      </c>
      <c r="F495" s="3" t="s">
        <v>580</v>
      </c>
      <c r="G495" s="5">
        <v>43427</v>
      </c>
      <c r="H495" s="3" t="s">
        <v>142</v>
      </c>
      <c r="I495" s="3" t="s">
        <v>142</v>
      </c>
      <c r="J495" s="3" t="s">
        <v>15</v>
      </c>
      <c r="K495" s="3" t="s">
        <v>21</v>
      </c>
      <c r="L495" s="3" t="s">
        <v>35</v>
      </c>
      <c r="M495" s="3">
        <f>7*7</f>
        <v>49</v>
      </c>
      <c r="N495" s="7">
        <f t="shared" si="25"/>
        <v>14016.385714285712</v>
      </c>
      <c r="O495" s="9" t="s">
        <v>642</v>
      </c>
      <c r="P495" s="9" t="s">
        <v>642</v>
      </c>
      <c r="Q495" s="4" t="s">
        <v>228</v>
      </c>
    </row>
    <row r="496" spans="1:23" ht="30" x14ac:dyDescent="0.25">
      <c r="A496" s="3">
        <v>162539</v>
      </c>
      <c r="B496" s="4" t="s">
        <v>137</v>
      </c>
      <c r="C496" s="3" t="s">
        <v>6</v>
      </c>
      <c r="D496" s="3" t="s">
        <v>2</v>
      </c>
      <c r="E496" s="3" t="s">
        <v>13</v>
      </c>
      <c r="F496" s="3" t="s">
        <v>580</v>
      </c>
      <c r="G496" s="5">
        <v>43427</v>
      </c>
      <c r="H496" s="3" t="s">
        <v>153</v>
      </c>
      <c r="I496" s="3" t="s">
        <v>153</v>
      </c>
      <c r="J496" s="3" t="s">
        <v>16</v>
      </c>
      <c r="K496" s="3" t="s">
        <v>21</v>
      </c>
      <c r="L496" s="3" t="s">
        <v>35</v>
      </c>
      <c r="M496" s="3">
        <v>70</v>
      </c>
      <c r="N496" s="7">
        <f t="shared" si="25"/>
        <v>14016.385714285712</v>
      </c>
      <c r="O496" s="9" t="s">
        <v>642</v>
      </c>
      <c r="P496" s="9" t="s">
        <v>642</v>
      </c>
      <c r="Q496" s="4" t="s">
        <v>230</v>
      </c>
    </row>
    <row r="497" spans="1:17" ht="30" x14ac:dyDescent="0.25">
      <c r="A497" s="3">
        <v>162082</v>
      </c>
      <c r="B497" s="4" t="s">
        <v>137</v>
      </c>
      <c r="C497" s="3" t="s">
        <v>6</v>
      </c>
      <c r="D497" s="3" t="s">
        <v>2</v>
      </c>
      <c r="E497" s="3" t="s">
        <v>13</v>
      </c>
      <c r="F497" s="3" t="s">
        <v>580</v>
      </c>
      <c r="G497" s="5">
        <v>43427</v>
      </c>
      <c r="H497" s="3" t="s">
        <v>153</v>
      </c>
      <c r="I497" s="3" t="s">
        <v>153</v>
      </c>
      <c r="J497" s="3" t="s">
        <v>16</v>
      </c>
      <c r="K497" s="3" t="s">
        <v>21</v>
      </c>
      <c r="L497" s="3" t="s">
        <v>35</v>
      </c>
      <c r="M497" s="3">
        <v>70</v>
      </c>
      <c r="N497" s="7">
        <f t="shared" si="25"/>
        <v>14016.385714285712</v>
      </c>
      <c r="O497" s="9" t="s">
        <v>642</v>
      </c>
      <c r="P497" s="9" t="s">
        <v>642</v>
      </c>
      <c r="Q497" s="4" t="s">
        <v>230</v>
      </c>
    </row>
    <row r="498" spans="1:17" ht="30" x14ac:dyDescent="0.25">
      <c r="A498" s="3">
        <v>160312</v>
      </c>
      <c r="B498" s="4" t="s">
        <v>137</v>
      </c>
      <c r="C498" s="3" t="s">
        <v>6</v>
      </c>
      <c r="D498" s="3" t="s">
        <v>2</v>
      </c>
      <c r="E498" s="3" t="s">
        <v>13</v>
      </c>
      <c r="F498" s="3" t="s">
        <v>580</v>
      </c>
      <c r="G498" s="5">
        <v>43427</v>
      </c>
      <c r="H498" s="3" t="s">
        <v>159</v>
      </c>
      <c r="I498" s="3" t="s">
        <v>276</v>
      </c>
      <c r="J498" s="3" t="s">
        <v>15</v>
      </c>
      <c r="K498" s="3" t="s">
        <v>72</v>
      </c>
      <c r="L498" s="3" t="s">
        <v>35</v>
      </c>
      <c r="M498" s="3">
        <f>7*7</f>
        <v>49</v>
      </c>
      <c r="N498" s="7">
        <f t="shared" si="25"/>
        <v>14016.385714285712</v>
      </c>
      <c r="O498" s="9" t="s">
        <v>642</v>
      </c>
      <c r="P498" s="9" t="s">
        <v>642</v>
      </c>
      <c r="Q498" s="4" t="s">
        <v>229</v>
      </c>
    </row>
    <row r="499" spans="1:17" ht="30" x14ac:dyDescent="0.25">
      <c r="A499" s="3">
        <v>162322</v>
      </c>
      <c r="B499" s="4" t="s">
        <v>137</v>
      </c>
      <c r="C499" s="3" t="s">
        <v>6</v>
      </c>
      <c r="D499" s="3" t="s">
        <v>2</v>
      </c>
      <c r="E499" s="3" t="s">
        <v>13</v>
      </c>
      <c r="F499" s="3" t="s">
        <v>580</v>
      </c>
      <c r="G499" s="5">
        <v>43427</v>
      </c>
      <c r="H499" s="3" t="s">
        <v>136</v>
      </c>
      <c r="I499" s="3" t="s">
        <v>136</v>
      </c>
      <c r="J499" s="3" t="s">
        <v>15</v>
      </c>
      <c r="K499" s="3" t="s">
        <v>21</v>
      </c>
      <c r="L499" s="3" t="s">
        <v>35</v>
      </c>
      <c r="M499" s="3">
        <f>7*7</f>
        <v>49</v>
      </c>
      <c r="N499" s="7">
        <f t="shared" si="25"/>
        <v>14016.385714285712</v>
      </c>
      <c r="O499" s="9" t="s">
        <v>642</v>
      </c>
      <c r="P499" s="9" t="s">
        <v>642</v>
      </c>
      <c r="Q499" s="4" t="s">
        <v>228</v>
      </c>
    </row>
    <row r="500" spans="1:17" ht="30" x14ac:dyDescent="0.25">
      <c r="A500" s="3">
        <v>142081</v>
      </c>
      <c r="B500" s="4" t="s">
        <v>137</v>
      </c>
      <c r="C500" s="3" t="s">
        <v>6</v>
      </c>
      <c r="D500" s="3" t="s">
        <v>2</v>
      </c>
      <c r="E500" s="3" t="s">
        <v>13</v>
      </c>
      <c r="F500" s="3" t="s">
        <v>580</v>
      </c>
      <c r="G500" s="5">
        <v>43427</v>
      </c>
      <c r="H500" s="3" t="s">
        <v>136</v>
      </c>
      <c r="I500" s="3" t="s">
        <v>136</v>
      </c>
      <c r="J500" s="3" t="s">
        <v>15</v>
      </c>
      <c r="K500" s="3" t="s">
        <v>72</v>
      </c>
      <c r="L500" s="3" t="s">
        <v>35</v>
      </c>
      <c r="M500" s="3">
        <f>7*7</f>
        <v>49</v>
      </c>
      <c r="N500" s="7">
        <f t="shared" si="25"/>
        <v>14016.385714285712</v>
      </c>
      <c r="O500" s="9" t="s">
        <v>642</v>
      </c>
      <c r="P500" s="9" t="s">
        <v>642</v>
      </c>
      <c r="Q500" s="4" t="s">
        <v>229</v>
      </c>
    </row>
    <row r="501" spans="1:17" ht="30" x14ac:dyDescent="0.25">
      <c r="A501" s="3">
        <v>160320</v>
      </c>
      <c r="B501" s="4" t="s">
        <v>137</v>
      </c>
      <c r="C501" s="3" t="s">
        <v>6</v>
      </c>
      <c r="D501" s="3" t="s">
        <v>2</v>
      </c>
      <c r="E501" s="3" t="s">
        <v>13</v>
      </c>
      <c r="F501" s="3" t="s">
        <v>580</v>
      </c>
      <c r="G501" s="5">
        <v>43427</v>
      </c>
      <c r="H501" s="3" t="s">
        <v>136</v>
      </c>
      <c r="I501" s="3" t="s">
        <v>136</v>
      </c>
      <c r="J501" s="3" t="s">
        <v>16</v>
      </c>
      <c r="K501" s="3" t="s">
        <v>21</v>
      </c>
      <c r="L501" s="3" t="s">
        <v>35</v>
      </c>
      <c r="M501" s="3">
        <v>70</v>
      </c>
      <c r="N501" s="7">
        <f t="shared" si="25"/>
        <v>14016.385714285712</v>
      </c>
      <c r="O501" s="9" t="s">
        <v>642</v>
      </c>
      <c r="P501" s="9" t="s">
        <v>642</v>
      </c>
      <c r="Q501" s="4" t="s">
        <v>230</v>
      </c>
    </row>
    <row r="502" spans="1:17" ht="30" x14ac:dyDescent="0.25">
      <c r="A502" s="3">
        <v>160518</v>
      </c>
      <c r="B502" s="4" t="s">
        <v>137</v>
      </c>
      <c r="C502" s="3" t="s">
        <v>6</v>
      </c>
      <c r="D502" s="3" t="s">
        <v>2</v>
      </c>
      <c r="E502" s="3" t="s">
        <v>13</v>
      </c>
      <c r="F502" s="3" t="s">
        <v>580</v>
      </c>
      <c r="G502" s="5">
        <v>43427</v>
      </c>
      <c r="H502" s="3" t="s">
        <v>160</v>
      </c>
      <c r="I502" s="3" t="s">
        <v>160</v>
      </c>
      <c r="J502" s="3" t="s">
        <v>16</v>
      </c>
      <c r="K502" s="3" t="s">
        <v>21</v>
      </c>
      <c r="L502" s="3" t="s">
        <v>35</v>
      </c>
      <c r="M502" s="3">
        <v>70</v>
      </c>
      <c r="N502" s="7">
        <f t="shared" si="25"/>
        <v>14016.385714285712</v>
      </c>
      <c r="O502" s="9" t="s">
        <v>642</v>
      </c>
      <c r="P502" s="9" t="s">
        <v>642</v>
      </c>
      <c r="Q502" s="4" t="s">
        <v>230</v>
      </c>
    </row>
    <row r="503" spans="1:17" ht="30" x14ac:dyDescent="0.25">
      <c r="A503" s="3">
        <v>166483</v>
      </c>
      <c r="B503" s="4" t="s">
        <v>137</v>
      </c>
      <c r="C503" s="3" t="s">
        <v>6</v>
      </c>
      <c r="D503" s="3" t="s">
        <v>2</v>
      </c>
      <c r="E503" s="3" t="s">
        <v>13</v>
      </c>
      <c r="F503" s="3" t="s">
        <v>580</v>
      </c>
      <c r="G503" s="5">
        <v>43427</v>
      </c>
      <c r="H503" s="3" t="s">
        <v>155</v>
      </c>
      <c r="I503" s="3" t="s">
        <v>280</v>
      </c>
      <c r="J503" s="3" t="s">
        <v>16</v>
      </c>
      <c r="K503" s="3" t="s">
        <v>21</v>
      </c>
      <c r="L503" s="3" t="s">
        <v>35</v>
      </c>
      <c r="M503" s="3">
        <v>70</v>
      </c>
      <c r="N503" s="7">
        <f t="shared" si="25"/>
        <v>14016.385714285712</v>
      </c>
      <c r="O503" s="9" t="s">
        <v>642</v>
      </c>
      <c r="P503" s="9" t="s">
        <v>642</v>
      </c>
      <c r="Q503" s="4" t="s">
        <v>230</v>
      </c>
    </row>
    <row r="504" spans="1:17" ht="30" x14ac:dyDescent="0.25">
      <c r="A504" s="3">
        <v>162091</v>
      </c>
      <c r="B504" s="4" t="s">
        <v>137</v>
      </c>
      <c r="C504" s="3" t="s">
        <v>6</v>
      </c>
      <c r="D504" s="3" t="s">
        <v>2</v>
      </c>
      <c r="E504" s="3" t="s">
        <v>13</v>
      </c>
      <c r="F504" s="3" t="s">
        <v>580</v>
      </c>
      <c r="G504" s="5">
        <v>43427</v>
      </c>
      <c r="H504" s="3" t="s">
        <v>185</v>
      </c>
      <c r="I504" s="3" t="s">
        <v>281</v>
      </c>
      <c r="J504" s="3" t="s">
        <v>15</v>
      </c>
      <c r="K504" s="3" t="s">
        <v>72</v>
      </c>
      <c r="L504" s="3" t="s">
        <v>35</v>
      </c>
      <c r="M504" s="3">
        <f t="shared" ref="M504:M513" si="26">7*7</f>
        <v>49</v>
      </c>
      <c r="N504" s="7">
        <f t="shared" si="25"/>
        <v>14016.385714285712</v>
      </c>
      <c r="O504" s="9" t="s">
        <v>642</v>
      </c>
      <c r="P504" s="9" t="s">
        <v>642</v>
      </c>
      <c r="Q504" s="4" t="s">
        <v>229</v>
      </c>
    </row>
    <row r="505" spans="1:17" ht="30" x14ac:dyDescent="0.25">
      <c r="A505" s="3">
        <v>164290</v>
      </c>
      <c r="B505" s="4" t="s">
        <v>137</v>
      </c>
      <c r="C505" s="3" t="s">
        <v>6</v>
      </c>
      <c r="D505" s="3" t="s">
        <v>2</v>
      </c>
      <c r="E505" s="3" t="s">
        <v>13</v>
      </c>
      <c r="F505" s="3" t="s">
        <v>580</v>
      </c>
      <c r="G505" s="5">
        <v>43427</v>
      </c>
      <c r="H505" s="3" t="s">
        <v>144</v>
      </c>
      <c r="I505" s="3" t="s">
        <v>144</v>
      </c>
      <c r="J505" s="3" t="s">
        <v>15</v>
      </c>
      <c r="K505" s="3" t="s">
        <v>21</v>
      </c>
      <c r="L505" s="3" t="s">
        <v>35</v>
      </c>
      <c r="M505" s="3">
        <f t="shared" si="26"/>
        <v>49</v>
      </c>
      <c r="N505" s="7">
        <f t="shared" si="25"/>
        <v>14016.385714285712</v>
      </c>
      <c r="O505" s="9" t="s">
        <v>642</v>
      </c>
      <c r="P505" s="9" t="s">
        <v>642</v>
      </c>
      <c r="Q505" s="4" t="s">
        <v>228</v>
      </c>
    </row>
    <row r="506" spans="1:17" ht="30" x14ac:dyDescent="0.25">
      <c r="A506" s="3">
        <v>164291</v>
      </c>
      <c r="B506" s="4" t="s">
        <v>137</v>
      </c>
      <c r="C506" s="3" t="s">
        <v>6</v>
      </c>
      <c r="D506" s="3" t="s">
        <v>2</v>
      </c>
      <c r="E506" s="3" t="s">
        <v>13</v>
      </c>
      <c r="F506" s="3" t="s">
        <v>580</v>
      </c>
      <c r="G506" s="5">
        <v>43427</v>
      </c>
      <c r="H506" s="3" t="s">
        <v>144</v>
      </c>
      <c r="I506" s="3" t="s">
        <v>144</v>
      </c>
      <c r="J506" s="3" t="s">
        <v>15</v>
      </c>
      <c r="K506" s="3" t="s">
        <v>21</v>
      </c>
      <c r="L506" s="3" t="s">
        <v>35</v>
      </c>
      <c r="M506" s="3">
        <f t="shared" si="26"/>
        <v>49</v>
      </c>
      <c r="N506" s="7">
        <f t="shared" si="25"/>
        <v>14016.385714285712</v>
      </c>
      <c r="O506" s="9" t="s">
        <v>642</v>
      </c>
      <c r="P506" s="9" t="s">
        <v>642</v>
      </c>
      <c r="Q506" s="4" t="s">
        <v>228</v>
      </c>
    </row>
    <row r="507" spans="1:17" ht="30" x14ac:dyDescent="0.25">
      <c r="A507" s="3">
        <v>164292</v>
      </c>
      <c r="B507" s="4" t="s">
        <v>137</v>
      </c>
      <c r="C507" s="3" t="s">
        <v>6</v>
      </c>
      <c r="D507" s="3" t="s">
        <v>2</v>
      </c>
      <c r="E507" s="3" t="s">
        <v>13</v>
      </c>
      <c r="F507" s="3" t="s">
        <v>580</v>
      </c>
      <c r="G507" s="5">
        <v>43427</v>
      </c>
      <c r="H507" s="3" t="s">
        <v>144</v>
      </c>
      <c r="I507" s="3" t="s">
        <v>144</v>
      </c>
      <c r="J507" s="3" t="s">
        <v>15</v>
      </c>
      <c r="K507" s="3" t="s">
        <v>21</v>
      </c>
      <c r="L507" s="3" t="s">
        <v>35</v>
      </c>
      <c r="M507" s="3">
        <f t="shared" si="26"/>
        <v>49</v>
      </c>
      <c r="N507" s="7">
        <f t="shared" si="25"/>
        <v>14016.385714285712</v>
      </c>
      <c r="O507" s="9" t="s">
        <v>642</v>
      </c>
      <c r="P507" s="9" t="s">
        <v>642</v>
      </c>
      <c r="Q507" s="4" t="s">
        <v>228</v>
      </c>
    </row>
    <row r="508" spans="1:17" ht="30" x14ac:dyDescent="0.25">
      <c r="A508" s="3">
        <v>160318</v>
      </c>
      <c r="B508" s="4" t="s">
        <v>137</v>
      </c>
      <c r="C508" s="3" t="s">
        <v>6</v>
      </c>
      <c r="D508" s="3" t="s">
        <v>2</v>
      </c>
      <c r="E508" s="3" t="s">
        <v>13</v>
      </c>
      <c r="F508" s="3" t="s">
        <v>580</v>
      </c>
      <c r="G508" s="5">
        <v>43427</v>
      </c>
      <c r="H508" s="3" t="s">
        <v>144</v>
      </c>
      <c r="I508" s="3" t="s">
        <v>144</v>
      </c>
      <c r="J508" s="3" t="s">
        <v>15</v>
      </c>
      <c r="K508" s="3" t="s">
        <v>72</v>
      </c>
      <c r="L508" s="3" t="s">
        <v>35</v>
      </c>
      <c r="M508" s="3">
        <f t="shared" si="26"/>
        <v>49</v>
      </c>
      <c r="N508" s="7">
        <f t="shared" si="25"/>
        <v>14016.385714285712</v>
      </c>
      <c r="O508" s="9" t="s">
        <v>642</v>
      </c>
      <c r="P508" s="9" t="s">
        <v>642</v>
      </c>
      <c r="Q508" s="4" t="s">
        <v>229</v>
      </c>
    </row>
    <row r="509" spans="1:17" ht="30" x14ac:dyDescent="0.25">
      <c r="A509" s="3">
        <v>164289</v>
      </c>
      <c r="B509" s="4" t="s">
        <v>137</v>
      </c>
      <c r="C509" s="3" t="s">
        <v>6</v>
      </c>
      <c r="D509" s="3" t="s">
        <v>2</v>
      </c>
      <c r="E509" s="3" t="s">
        <v>13</v>
      </c>
      <c r="F509" s="3" t="s">
        <v>580</v>
      </c>
      <c r="G509" s="5">
        <v>43427</v>
      </c>
      <c r="H509" s="3" t="s">
        <v>144</v>
      </c>
      <c r="I509" s="3" t="s">
        <v>144</v>
      </c>
      <c r="J509" s="3" t="s">
        <v>15</v>
      </c>
      <c r="K509" s="3" t="s">
        <v>72</v>
      </c>
      <c r="L509" s="3" t="s">
        <v>35</v>
      </c>
      <c r="M509" s="3">
        <f t="shared" si="26"/>
        <v>49</v>
      </c>
      <c r="N509" s="7">
        <f t="shared" si="25"/>
        <v>14016.385714285712</v>
      </c>
      <c r="O509" s="9" t="s">
        <v>642</v>
      </c>
      <c r="P509" s="9" t="s">
        <v>642</v>
      </c>
      <c r="Q509" s="4" t="s">
        <v>229</v>
      </c>
    </row>
    <row r="510" spans="1:17" ht="30" x14ac:dyDescent="0.25">
      <c r="A510" s="3">
        <v>164290</v>
      </c>
      <c r="B510" s="4" t="s">
        <v>137</v>
      </c>
      <c r="C510" s="3" t="s">
        <v>6</v>
      </c>
      <c r="D510" s="3" t="s">
        <v>2</v>
      </c>
      <c r="E510" s="3" t="s">
        <v>13</v>
      </c>
      <c r="F510" s="3" t="s">
        <v>580</v>
      </c>
      <c r="G510" s="5">
        <v>43427</v>
      </c>
      <c r="H510" s="3" t="s">
        <v>144</v>
      </c>
      <c r="I510" s="3" t="s">
        <v>144</v>
      </c>
      <c r="J510" s="3" t="s">
        <v>15</v>
      </c>
      <c r="K510" s="3" t="s">
        <v>72</v>
      </c>
      <c r="L510" s="3" t="s">
        <v>35</v>
      </c>
      <c r="M510" s="3">
        <f t="shared" si="26"/>
        <v>49</v>
      </c>
      <c r="N510" s="7">
        <f t="shared" si="25"/>
        <v>14016.385714285712</v>
      </c>
      <c r="O510" s="9" t="s">
        <v>642</v>
      </c>
      <c r="P510" s="9" t="s">
        <v>642</v>
      </c>
      <c r="Q510" s="4" t="s">
        <v>229</v>
      </c>
    </row>
    <row r="511" spans="1:17" ht="30" x14ac:dyDescent="0.25">
      <c r="A511" s="3">
        <v>164291</v>
      </c>
      <c r="B511" s="4" t="s">
        <v>137</v>
      </c>
      <c r="C511" s="3" t="s">
        <v>6</v>
      </c>
      <c r="D511" s="3" t="s">
        <v>2</v>
      </c>
      <c r="E511" s="3" t="s">
        <v>13</v>
      </c>
      <c r="F511" s="3" t="s">
        <v>580</v>
      </c>
      <c r="G511" s="5">
        <v>43427</v>
      </c>
      <c r="H511" s="3" t="s">
        <v>144</v>
      </c>
      <c r="I511" s="3" t="s">
        <v>144</v>
      </c>
      <c r="J511" s="3" t="s">
        <v>15</v>
      </c>
      <c r="K511" s="3" t="s">
        <v>72</v>
      </c>
      <c r="L511" s="3" t="s">
        <v>35</v>
      </c>
      <c r="M511" s="3">
        <f t="shared" si="26"/>
        <v>49</v>
      </c>
      <c r="N511" s="7">
        <f t="shared" si="25"/>
        <v>14016.385714285712</v>
      </c>
      <c r="O511" s="9" t="s">
        <v>642</v>
      </c>
      <c r="P511" s="9" t="s">
        <v>642</v>
      </c>
      <c r="Q511" s="4" t="s">
        <v>229</v>
      </c>
    </row>
    <row r="512" spans="1:17" ht="30" x14ac:dyDescent="0.25">
      <c r="A512" s="3">
        <v>164292</v>
      </c>
      <c r="B512" s="4" t="s">
        <v>137</v>
      </c>
      <c r="C512" s="3" t="s">
        <v>6</v>
      </c>
      <c r="D512" s="3" t="s">
        <v>2</v>
      </c>
      <c r="E512" s="3" t="s">
        <v>13</v>
      </c>
      <c r="F512" s="3" t="s">
        <v>580</v>
      </c>
      <c r="G512" s="5">
        <v>43427</v>
      </c>
      <c r="H512" s="3" t="s">
        <v>144</v>
      </c>
      <c r="I512" s="3" t="s">
        <v>144</v>
      </c>
      <c r="J512" s="3" t="s">
        <v>15</v>
      </c>
      <c r="K512" s="3" t="s">
        <v>72</v>
      </c>
      <c r="L512" s="3" t="s">
        <v>35</v>
      </c>
      <c r="M512" s="3">
        <f t="shared" si="26"/>
        <v>49</v>
      </c>
      <c r="N512" s="7">
        <f t="shared" si="25"/>
        <v>14016.385714285712</v>
      </c>
      <c r="O512" s="9" t="s">
        <v>642</v>
      </c>
      <c r="P512" s="9" t="s">
        <v>642</v>
      </c>
      <c r="Q512" s="4" t="s">
        <v>229</v>
      </c>
    </row>
    <row r="513" spans="1:17" ht="30" x14ac:dyDescent="0.25">
      <c r="A513" s="3">
        <v>164293</v>
      </c>
      <c r="B513" s="4" t="s">
        <v>137</v>
      </c>
      <c r="C513" s="3" t="s">
        <v>6</v>
      </c>
      <c r="D513" s="3" t="s">
        <v>2</v>
      </c>
      <c r="E513" s="3" t="s">
        <v>13</v>
      </c>
      <c r="F513" s="3" t="s">
        <v>580</v>
      </c>
      <c r="G513" s="5">
        <v>43427</v>
      </c>
      <c r="H513" s="3" t="s">
        <v>144</v>
      </c>
      <c r="I513" s="3" t="s">
        <v>144</v>
      </c>
      <c r="J513" s="3" t="s">
        <v>15</v>
      </c>
      <c r="K513" s="3" t="s">
        <v>72</v>
      </c>
      <c r="L513" s="3" t="s">
        <v>35</v>
      </c>
      <c r="M513" s="3">
        <f t="shared" si="26"/>
        <v>49</v>
      </c>
      <c r="N513" s="7">
        <f t="shared" si="25"/>
        <v>14016.385714285712</v>
      </c>
      <c r="O513" s="9" t="s">
        <v>642</v>
      </c>
      <c r="P513" s="9" t="s">
        <v>642</v>
      </c>
      <c r="Q513" s="4" t="s">
        <v>229</v>
      </c>
    </row>
    <row r="514" spans="1:17" ht="30" x14ac:dyDescent="0.25">
      <c r="A514" s="3">
        <v>162536</v>
      </c>
      <c r="B514" s="4" t="s">
        <v>137</v>
      </c>
      <c r="C514" s="3" t="s">
        <v>6</v>
      </c>
      <c r="D514" s="3" t="s">
        <v>2</v>
      </c>
      <c r="E514" s="3" t="s">
        <v>13</v>
      </c>
      <c r="F514" s="3" t="s">
        <v>581</v>
      </c>
      <c r="G514" s="5">
        <v>43454</v>
      </c>
      <c r="H514" s="3" t="s">
        <v>150</v>
      </c>
      <c r="I514" s="3" t="s">
        <v>274</v>
      </c>
      <c r="J514" s="3" t="s">
        <v>15</v>
      </c>
      <c r="K514" s="3" t="s">
        <v>21</v>
      </c>
      <c r="L514" s="3" t="s">
        <v>35</v>
      </c>
      <c r="M514" s="3">
        <v>0.12</v>
      </c>
      <c r="N514" s="7">
        <v>1397</v>
      </c>
      <c r="O514" s="9" t="s">
        <v>642</v>
      </c>
      <c r="P514" s="9" t="s">
        <v>642</v>
      </c>
      <c r="Q514" s="4" t="s">
        <v>231</v>
      </c>
    </row>
    <row r="515" spans="1:17" ht="30" x14ac:dyDescent="0.25">
      <c r="A515" s="3">
        <v>162539</v>
      </c>
      <c r="B515" s="4" t="s">
        <v>137</v>
      </c>
      <c r="C515" s="3" t="s">
        <v>6</v>
      </c>
      <c r="D515" s="3" t="s">
        <v>2</v>
      </c>
      <c r="E515" s="3" t="s">
        <v>13</v>
      </c>
      <c r="F515" s="3" t="s">
        <v>582</v>
      </c>
      <c r="G515" s="5">
        <v>43454</v>
      </c>
      <c r="H515" s="3" t="s">
        <v>153</v>
      </c>
      <c r="I515" s="3" t="s">
        <v>153</v>
      </c>
      <c r="J515" s="3" t="s">
        <v>15</v>
      </c>
      <c r="K515" s="14" t="s">
        <v>19</v>
      </c>
      <c r="L515" s="3" t="s">
        <v>37</v>
      </c>
      <c r="M515" s="3">
        <v>0.5</v>
      </c>
      <c r="N515" s="7">
        <v>943.8</v>
      </c>
      <c r="O515" s="9" t="s">
        <v>642</v>
      </c>
      <c r="P515" s="9" t="s">
        <v>642</v>
      </c>
      <c r="Q515" s="4" t="s">
        <v>232</v>
      </c>
    </row>
    <row r="516" spans="1:17" ht="30" x14ac:dyDescent="0.25">
      <c r="A516" s="3" t="s">
        <v>41</v>
      </c>
      <c r="B516" s="4" t="s">
        <v>137</v>
      </c>
      <c r="C516" s="3" t="s">
        <v>6</v>
      </c>
      <c r="D516" s="3" t="s">
        <v>2</v>
      </c>
      <c r="E516" s="3" t="s">
        <v>13</v>
      </c>
      <c r="F516" s="3" t="s">
        <v>583</v>
      </c>
      <c r="G516" s="5">
        <v>43441</v>
      </c>
      <c r="H516" s="3" t="s">
        <v>35</v>
      </c>
      <c r="I516" s="3" t="s">
        <v>35</v>
      </c>
      <c r="J516" s="3" t="s">
        <v>16</v>
      </c>
      <c r="K516" s="14" t="s">
        <v>18</v>
      </c>
      <c r="L516" s="3" t="s">
        <v>35</v>
      </c>
      <c r="M516" s="3">
        <v>0</v>
      </c>
      <c r="N516" s="7">
        <v>0</v>
      </c>
      <c r="O516" s="9" t="s">
        <v>642</v>
      </c>
      <c r="P516" s="9" t="s">
        <v>642</v>
      </c>
      <c r="Q516" s="4" t="s">
        <v>233</v>
      </c>
    </row>
    <row r="517" spans="1:17" ht="30" x14ac:dyDescent="0.25">
      <c r="A517" s="3">
        <v>160318</v>
      </c>
      <c r="B517" s="4" t="s">
        <v>137</v>
      </c>
      <c r="C517" s="3" t="s">
        <v>6</v>
      </c>
      <c r="D517" s="3" t="s">
        <v>2</v>
      </c>
      <c r="E517" s="3" t="s">
        <v>13</v>
      </c>
      <c r="F517" s="3" t="s">
        <v>584</v>
      </c>
      <c r="G517" s="5">
        <v>43476</v>
      </c>
      <c r="H517" s="3" t="s">
        <v>144</v>
      </c>
      <c r="I517" s="3" t="s">
        <v>144</v>
      </c>
      <c r="J517" s="3" t="s">
        <v>16</v>
      </c>
      <c r="K517" s="3" t="s">
        <v>21</v>
      </c>
      <c r="L517" s="3" t="s">
        <v>35</v>
      </c>
      <c r="M517" s="3" t="s">
        <v>642</v>
      </c>
      <c r="N517" s="7">
        <v>2376</v>
      </c>
      <c r="O517" s="9" t="s">
        <v>642</v>
      </c>
      <c r="P517" s="9" t="s">
        <v>642</v>
      </c>
      <c r="Q517" s="4" t="s">
        <v>234</v>
      </c>
    </row>
    <row r="518" spans="1:17" ht="30" x14ac:dyDescent="0.25">
      <c r="A518" s="3" t="s">
        <v>41</v>
      </c>
      <c r="B518" s="4" t="s">
        <v>137</v>
      </c>
      <c r="C518" s="3" t="s">
        <v>6</v>
      </c>
      <c r="D518" s="3" t="s">
        <v>2</v>
      </c>
      <c r="E518" s="3" t="s">
        <v>13</v>
      </c>
      <c r="F518" s="3" t="s">
        <v>585</v>
      </c>
      <c r="G518" s="5">
        <v>43451</v>
      </c>
      <c r="H518" s="3" t="s">
        <v>35</v>
      </c>
      <c r="I518" s="3" t="s">
        <v>35</v>
      </c>
      <c r="J518" s="3" t="s">
        <v>16</v>
      </c>
      <c r="K518" s="3" t="s">
        <v>41</v>
      </c>
      <c r="L518" s="3" t="s">
        <v>35</v>
      </c>
      <c r="M518" s="3">
        <v>0</v>
      </c>
      <c r="N518" s="7">
        <v>0</v>
      </c>
      <c r="O518" s="9" t="s">
        <v>642</v>
      </c>
      <c r="P518" s="9" t="s">
        <v>642</v>
      </c>
      <c r="Q518" s="4" t="s">
        <v>235</v>
      </c>
    </row>
    <row r="519" spans="1:17" ht="30" x14ac:dyDescent="0.25">
      <c r="A519" s="3">
        <v>160516</v>
      </c>
      <c r="B519" s="4" t="s">
        <v>137</v>
      </c>
      <c r="C519" s="3" t="s">
        <v>6</v>
      </c>
      <c r="D519" s="3" t="s">
        <v>2</v>
      </c>
      <c r="E519" s="3" t="s">
        <v>13</v>
      </c>
      <c r="F519" s="3" t="s">
        <v>518</v>
      </c>
      <c r="G519" s="5">
        <v>43179</v>
      </c>
      <c r="H519" s="3" t="s">
        <v>142</v>
      </c>
      <c r="I519" s="3" t="s">
        <v>142</v>
      </c>
      <c r="J519" s="3" t="s">
        <v>15</v>
      </c>
      <c r="K519" s="3" t="s">
        <v>19</v>
      </c>
      <c r="L519" s="3" t="s">
        <v>116</v>
      </c>
      <c r="M519" s="3">
        <v>0</v>
      </c>
      <c r="N519" s="7">
        <v>2998.05</v>
      </c>
      <c r="O519" s="9" t="s">
        <v>642</v>
      </c>
      <c r="P519" s="9" t="s">
        <v>642</v>
      </c>
      <c r="Q519" s="4" t="s">
        <v>143</v>
      </c>
    </row>
    <row r="520" spans="1:17" ht="30" x14ac:dyDescent="0.25">
      <c r="A520" s="3">
        <v>164292</v>
      </c>
      <c r="B520" s="4" t="s">
        <v>137</v>
      </c>
      <c r="C520" s="3" t="s">
        <v>6</v>
      </c>
      <c r="D520" s="3" t="s">
        <v>2</v>
      </c>
      <c r="E520" s="3" t="s">
        <v>13</v>
      </c>
      <c r="F520" s="3" t="s">
        <v>519</v>
      </c>
      <c r="G520" s="5">
        <v>43179</v>
      </c>
      <c r="H520" s="3" t="s">
        <v>144</v>
      </c>
      <c r="I520" s="3" t="s">
        <v>144</v>
      </c>
      <c r="J520" s="3" t="s">
        <v>15</v>
      </c>
      <c r="K520" s="3" t="s">
        <v>19</v>
      </c>
      <c r="L520" s="3" t="s">
        <v>116</v>
      </c>
      <c r="M520" s="3">
        <v>0</v>
      </c>
      <c r="N520" s="7">
        <v>3190.55</v>
      </c>
      <c r="O520" s="9" t="s">
        <v>642</v>
      </c>
      <c r="P520" s="9" t="s">
        <v>642</v>
      </c>
      <c r="Q520" s="4" t="s">
        <v>143</v>
      </c>
    </row>
    <row r="521" spans="1:17" ht="30" x14ac:dyDescent="0.25">
      <c r="A521" s="3" t="s">
        <v>41</v>
      </c>
      <c r="B521" s="4" t="s">
        <v>137</v>
      </c>
      <c r="C521" s="3" t="s">
        <v>6</v>
      </c>
      <c r="D521" s="3" t="s">
        <v>2</v>
      </c>
      <c r="E521" s="3" t="s">
        <v>13</v>
      </c>
      <c r="F521" s="3" t="s">
        <v>520</v>
      </c>
      <c r="G521" s="5">
        <v>43088</v>
      </c>
      <c r="H521" s="3" t="s">
        <v>35</v>
      </c>
      <c r="I521" s="3" t="s">
        <v>35</v>
      </c>
      <c r="J521" s="3" t="s">
        <v>16</v>
      </c>
      <c r="K521" s="3" t="s">
        <v>41</v>
      </c>
      <c r="L521" s="3" t="s">
        <v>35</v>
      </c>
      <c r="M521" s="3">
        <v>0</v>
      </c>
      <c r="N521" s="7">
        <v>0</v>
      </c>
      <c r="O521" s="9" t="s">
        <v>642</v>
      </c>
      <c r="P521" s="9" t="s">
        <v>642</v>
      </c>
      <c r="Q521" s="4" t="s">
        <v>145</v>
      </c>
    </row>
    <row r="522" spans="1:17" ht="30" x14ac:dyDescent="0.25">
      <c r="A522" s="3" t="s">
        <v>41</v>
      </c>
      <c r="B522" s="4" t="s">
        <v>137</v>
      </c>
      <c r="C522" s="3" t="s">
        <v>6</v>
      </c>
      <c r="D522" s="3" t="s">
        <v>2</v>
      </c>
      <c r="E522" s="3" t="s">
        <v>13</v>
      </c>
      <c r="F522" s="3" t="s">
        <v>521</v>
      </c>
      <c r="G522" s="5">
        <v>43088</v>
      </c>
      <c r="H522" s="3" t="s">
        <v>35</v>
      </c>
      <c r="I522" s="3" t="s">
        <v>35</v>
      </c>
      <c r="J522" s="3" t="s">
        <v>16</v>
      </c>
      <c r="K522" s="3" t="s">
        <v>41</v>
      </c>
      <c r="L522" s="3" t="s">
        <v>35</v>
      </c>
      <c r="M522" s="3">
        <v>0</v>
      </c>
      <c r="N522" s="7">
        <v>0</v>
      </c>
      <c r="O522" s="9" t="s">
        <v>642</v>
      </c>
      <c r="P522" s="9" t="s">
        <v>642</v>
      </c>
      <c r="Q522" s="4" t="s">
        <v>146</v>
      </c>
    </row>
    <row r="523" spans="1:17" ht="30" x14ac:dyDescent="0.25">
      <c r="A523" s="3" t="s">
        <v>41</v>
      </c>
      <c r="B523" s="4" t="s">
        <v>137</v>
      </c>
      <c r="C523" s="3" t="s">
        <v>6</v>
      </c>
      <c r="D523" s="3" t="s">
        <v>2</v>
      </c>
      <c r="E523" s="3" t="s">
        <v>13</v>
      </c>
      <c r="F523" s="3" t="s">
        <v>522</v>
      </c>
      <c r="G523" s="5">
        <v>43153</v>
      </c>
      <c r="H523" s="3" t="s">
        <v>35</v>
      </c>
      <c r="I523" s="3" t="s">
        <v>35</v>
      </c>
      <c r="J523" s="3" t="s">
        <v>16</v>
      </c>
      <c r="K523" s="3" t="s">
        <v>18</v>
      </c>
      <c r="L523" s="3" t="s">
        <v>35</v>
      </c>
      <c r="M523" s="3">
        <v>0</v>
      </c>
      <c r="N523" s="7">
        <v>0</v>
      </c>
      <c r="O523" s="9" t="s">
        <v>642</v>
      </c>
      <c r="P523" s="9" t="s">
        <v>642</v>
      </c>
      <c r="Q523" s="4" t="s">
        <v>147</v>
      </c>
    </row>
    <row r="524" spans="1:17" ht="30" x14ac:dyDescent="0.25">
      <c r="A524" s="3" t="s">
        <v>41</v>
      </c>
      <c r="B524" s="4" t="s">
        <v>137</v>
      </c>
      <c r="C524" s="3" t="s">
        <v>6</v>
      </c>
      <c r="D524" s="3" t="s">
        <v>2</v>
      </c>
      <c r="E524" s="3" t="s">
        <v>13</v>
      </c>
      <c r="F524" s="3" t="s">
        <v>523</v>
      </c>
      <c r="G524" s="5">
        <v>43082</v>
      </c>
      <c r="H524" s="3" t="s">
        <v>35</v>
      </c>
      <c r="I524" s="3" t="s">
        <v>35</v>
      </c>
      <c r="J524" s="3" t="s">
        <v>16</v>
      </c>
      <c r="K524" s="3" t="s">
        <v>41</v>
      </c>
      <c r="L524" s="3" t="s">
        <v>35</v>
      </c>
      <c r="M524" s="3">
        <v>0</v>
      </c>
      <c r="N524" s="7">
        <v>0</v>
      </c>
      <c r="O524" s="9" t="s">
        <v>642</v>
      </c>
      <c r="P524" s="9" t="s">
        <v>642</v>
      </c>
      <c r="Q524" s="4" t="s">
        <v>148</v>
      </c>
    </row>
    <row r="525" spans="1:17" ht="30" x14ac:dyDescent="0.25">
      <c r="A525" s="3">
        <v>160320</v>
      </c>
      <c r="B525" s="4" t="s">
        <v>137</v>
      </c>
      <c r="C525" s="3" t="s">
        <v>6</v>
      </c>
      <c r="D525" s="3" t="s">
        <v>2</v>
      </c>
      <c r="E525" s="3" t="s">
        <v>13</v>
      </c>
      <c r="F525" s="3" t="s">
        <v>515</v>
      </c>
      <c r="G525" s="5">
        <v>43371</v>
      </c>
      <c r="H525" s="3" t="s">
        <v>136</v>
      </c>
      <c r="I525" s="3" t="s">
        <v>136</v>
      </c>
      <c r="J525" s="3" t="s">
        <v>16</v>
      </c>
      <c r="K525" s="3" t="s">
        <v>21</v>
      </c>
      <c r="L525" s="3" t="s">
        <v>35</v>
      </c>
      <c r="M525" s="3">
        <v>0</v>
      </c>
      <c r="N525" s="7">
        <v>1382.28</v>
      </c>
      <c r="O525" s="9" t="s">
        <v>642</v>
      </c>
      <c r="P525" s="9" t="s">
        <v>642</v>
      </c>
      <c r="Q525" s="4" t="s">
        <v>138</v>
      </c>
    </row>
  </sheetData>
  <autoFilter ref="A1:AF525">
    <sortState ref="A153:W313">
      <sortCondition ref="F1:F517"/>
    </sortState>
  </autoFilter>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6">
        <x14:dataValidation type="list" allowBlank="1" showInputMessage="1" showErrorMessage="1">
          <x14:formula1>
            <xm:f>Blad2!$E$2:$E$7</xm:f>
          </x14:formula1>
          <xm:sqref>J503:J1048576 J501 J1:J499</xm:sqref>
        </x14:dataValidation>
        <x14:dataValidation type="list" allowBlank="1" showInputMessage="1" showErrorMessage="1">
          <x14:formula1>
            <xm:f>Blad2!$C$2:$C$4</xm:f>
          </x14:formula1>
          <xm:sqref>D2:D1048576</xm:sqref>
        </x14:dataValidation>
        <x14:dataValidation type="list" allowBlank="1" showInputMessage="1" showErrorMessage="1">
          <x14:formula1>
            <xm:f>Blad2!$D$2:$D$3</xm:f>
          </x14:formula1>
          <xm:sqref>E2:E1048576</xm:sqref>
        </x14:dataValidation>
        <x14:dataValidation type="list" allowBlank="1" showInputMessage="1" showErrorMessage="1">
          <x14:formula1>
            <xm:f>Blad2!$A$2:$A$4</xm:f>
          </x14:formula1>
          <xm:sqref>C2:C1048576</xm:sqref>
        </x14:dataValidation>
        <x14:dataValidation type="list" allowBlank="1" showInputMessage="1" showErrorMessage="1">
          <x14:formula1>
            <xm:f>Blad2!$F$2:$F$8</xm:f>
          </x14:formula1>
          <xm:sqref>K1:K1048576</xm:sqref>
        </x14:dataValidation>
        <x14:dataValidation type="list" allowBlank="1" showInputMessage="1" showErrorMessage="1">
          <x14:formula1>
            <xm:f>Blad2!$B$2:$B$3</xm:f>
          </x14:formula1>
          <xm:sqref>B1:B1048576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
  <sheetViews>
    <sheetView workbookViewId="0">
      <selection activeCell="D23" sqref="D23"/>
    </sheetView>
  </sheetViews>
  <sheetFormatPr defaultRowHeight="15" x14ac:dyDescent="0.25"/>
  <cols>
    <col min="1" max="1" width="13.85546875" bestFit="1" customWidth="1"/>
    <col min="2" max="2" width="13.85546875" customWidth="1"/>
    <col min="3" max="3" width="12.7109375" bestFit="1" customWidth="1"/>
    <col min="4" max="4" width="14.7109375" bestFit="1" customWidth="1"/>
    <col min="5" max="5" width="43.140625" bestFit="1" customWidth="1"/>
    <col min="6" max="6" width="23" bestFit="1" customWidth="1"/>
  </cols>
  <sheetData>
    <row r="1" spans="1:6" s="1" customFormat="1" x14ac:dyDescent="0.25">
      <c r="A1" s="1" t="str">
        <f>Blad1!C1</f>
        <v>Aannemer</v>
      </c>
      <c r="B1" s="1" t="str">
        <f>Blad1!B1</f>
        <v>Contract</v>
      </c>
      <c r="C1" s="1" t="str">
        <f>Blad1!D1</f>
        <v>Type</v>
      </c>
      <c r="D1" s="1" t="str">
        <f>Blad1!E1</f>
        <v>Initiatiefnemer</v>
      </c>
      <c r="E1" s="1" t="str">
        <f>Blad1!J1</f>
        <v>Type wijziging</v>
      </c>
      <c r="F1" s="1" t="str">
        <f>Blad1!K1</f>
        <v>Soort</v>
      </c>
    </row>
    <row r="2" spans="1:6" ht="26.25" x14ac:dyDescent="0.25">
      <c r="A2" t="s">
        <v>5</v>
      </c>
      <c r="B2" s="2" t="s">
        <v>27</v>
      </c>
      <c r="C2" t="s">
        <v>10</v>
      </c>
      <c r="D2" t="s">
        <v>12</v>
      </c>
      <c r="E2" t="s">
        <v>15</v>
      </c>
      <c r="F2" t="s">
        <v>17</v>
      </c>
    </row>
    <row r="3" spans="1:6" ht="30" x14ac:dyDescent="0.25">
      <c r="A3" t="s">
        <v>6</v>
      </c>
      <c r="B3" s="6" t="s">
        <v>137</v>
      </c>
      <c r="C3" t="s">
        <v>2</v>
      </c>
      <c r="D3" t="s">
        <v>13</v>
      </c>
      <c r="E3" t="s">
        <v>16</v>
      </c>
      <c r="F3" t="s">
        <v>18</v>
      </c>
    </row>
    <row r="4" spans="1:6" x14ac:dyDescent="0.25">
      <c r="A4" t="s">
        <v>7</v>
      </c>
      <c r="C4" t="s">
        <v>3</v>
      </c>
      <c r="E4" t="s">
        <v>93</v>
      </c>
      <c r="F4" t="s">
        <v>21</v>
      </c>
    </row>
    <row r="5" spans="1:6" x14ac:dyDescent="0.25">
      <c r="E5" t="s">
        <v>96</v>
      </c>
      <c r="F5" t="s">
        <v>19</v>
      </c>
    </row>
    <row r="6" spans="1:6" x14ac:dyDescent="0.25">
      <c r="E6" t="s">
        <v>237</v>
      </c>
      <c r="F6" t="s">
        <v>20</v>
      </c>
    </row>
    <row r="7" spans="1:6" x14ac:dyDescent="0.25">
      <c r="E7" t="s">
        <v>35</v>
      </c>
      <c r="F7" t="s">
        <v>41</v>
      </c>
    </row>
    <row r="8" spans="1:6" x14ac:dyDescent="0.25">
      <c r="F8" t="s">
        <v>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2</vt:i4>
      </vt:variant>
    </vt:vector>
  </HeadingPairs>
  <TitlesOfParts>
    <vt:vector size="2" baseType="lpstr">
      <vt:lpstr>Blad1</vt:lpstr>
      <vt:lpstr>Blad2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2019-04-04T10:29:06Z</dcterms:modified>
</cp:coreProperties>
</file>