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hana.j.nadig\Documents\MI\"/>
    </mc:Choice>
  </mc:AlternateContent>
  <bookViews>
    <workbookView xWindow="0" yWindow="0" windowWidth="28800" windowHeight="13725" tabRatio="790" firstSheet="1" activeTab="2"/>
  </bookViews>
  <sheets>
    <sheet name="Uni-Fee" sheetId="9" state="hidden" r:id="rId1"/>
    <sheet name="Dashboard" sheetId="11" r:id="rId2"/>
    <sheet name="Project Data" sheetId="1" r:id="rId3"/>
    <sheet name="Pivot" sheetId="14" state="hidden" r:id="rId4"/>
    <sheet name="Support Tab" sheetId="13" state="hidden" r:id="rId5"/>
  </sheets>
  <definedNames>
    <definedName name="_xlnm._FilterDatabase" localSheetId="2" hidden="1">'Project Data'!$B$2:$CF$22</definedName>
    <definedName name="_xlnm.Print_Area" localSheetId="1">Dashboard!$A$1:$L$31</definedName>
  </definedNames>
  <calcPr calcId="171027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  <c r="E29" i="11" l="1"/>
  <c r="F29" i="11" s="1"/>
  <c r="E28" i="11"/>
  <c r="F28" i="11" s="1"/>
  <c r="A13" i="14" l="1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5" i="14"/>
  <c r="A6" i="14"/>
  <c r="A7" i="14"/>
  <c r="A8" i="14"/>
  <c r="A9" i="14"/>
  <c r="A10" i="14"/>
  <c r="A11" i="14"/>
  <c r="A12" i="14"/>
  <c r="A4" i="14"/>
  <c r="EI20" i="1" l="1"/>
  <c r="EJ20" i="1"/>
  <c r="EK20" i="1"/>
  <c r="EL20" i="1"/>
  <c r="EI21" i="1"/>
  <c r="EJ21" i="1"/>
  <c r="EK21" i="1"/>
  <c r="EL21" i="1"/>
  <c r="EI22" i="1"/>
  <c r="EJ22" i="1"/>
  <c r="EK22" i="1"/>
  <c r="EL22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G20" i="1"/>
  <c r="CG21" i="1"/>
  <c r="CG22" i="1"/>
  <c r="CH22" i="1" s="1"/>
  <c r="CH21" i="1"/>
  <c r="CH20" i="1"/>
  <c r="EH21" i="1" l="1"/>
  <c r="CU22" i="1"/>
  <c r="DU22" i="1"/>
  <c r="DU21" i="1"/>
  <c r="DU20" i="1"/>
  <c r="CU20" i="1"/>
  <c r="CU21" i="1"/>
  <c r="DH22" i="1"/>
  <c r="DH21" i="1"/>
  <c r="DH20" i="1"/>
  <c r="EH22" i="1"/>
  <c r="EH20" i="1"/>
  <c r="V20" i="1"/>
  <c r="X20" i="1"/>
  <c r="Y20" i="1"/>
  <c r="Z20" i="1"/>
  <c r="AB20" i="1"/>
  <c r="AC20" i="1"/>
  <c r="AD20" i="1"/>
  <c r="AE20" i="1"/>
  <c r="AF20" i="1"/>
  <c r="AG20" i="1"/>
  <c r="AH20" i="1"/>
  <c r="AI20" i="1"/>
  <c r="AJ20" i="1"/>
  <c r="AL20" i="1"/>
  <c r="AM20" i="1"/>
  <c r="AN20" i="1"/>
  <c r="AP20" i="1"/>
  <c r="AQ20" i="1"/>
  <c r="AR20" i="1"/>
  <c r="AS20" i="1"/>
  <c r="AT20" i="1"/>
  <c r="AU20" i="1"/>
  <c r="AV20" i="1"/>
  <c r="AW20" i="1"/>
  <c r="AX20" i="1"/>
  <c r="AZ20" i="1"/>
  <c r="BA20" i="1"/>
  <c r="BB20" i="1"/>
  <c r="BD20" i="1"/>
  <c r="BE20" i="1"/>
  <c r="BF20" i="1"/>
  <c r="BG20" i="1"/>
  <c r="BH20" i="1"/>
  <c r="BI20" i="1"/>
  <c r="BJ20" i="1"/>
  <c r="BK20" i="1"/>
  <c r="BL20" i="1"/>
  <c r="BN20" i="1"/>
  <c r="BO20" i="1"/>
  <c r="BP20" i="1"/>
  <c r="BR20" i="1"/>
  <c r="BS20" i="1"/>
  <c r="BT20" i="1"/>
  <c r="BU20" i="1"/>
  <c r="BV20" i="1"/>
  <c r="BW20" i="1"/>
  <c r="BX20" i="1"/>
  <c r="BY20" i="1"/>
  <c r="BZ20" i="1"/>
  <c r="CB20" i="1"/>
  <c r="CC20" i="1"/>
  <c r="CD20" i="1"/>
  <c r="CF20" i="1"/>
  <c r="V21" i="1"/>
  <c r="X21" i="1"/>
  <c r="Y21" i="1"/>
  <c r="Z21" i="1"/>
  <c r="AB21" i="1"/>
  <c r="AC21" i="1"/>
  <c r="AD21" i="1"/>
  <c r="AE21" i="1"/>
  <c r="AF21" i="1"/>
  <c r="AG21" i="1"/>
  <c r="AH21" i="1"/>
  <c r="AI21" i="1"/>
  <c r="AJ21" i="1"/>
  <c r="AL21" i="1"/>
  <c r="AM21" i="1"/>
  <c r="AN21" i="1"/>
  <c r="AP21" i="1"/>
  <c r="AQ21" i="1"/>
  <c r="AR21" i="1"/>
  <c r="AS21" i="1"/>
  <c r="AT21" i="1"/>
  <c r="AU21" i="1"/>
  <c r="AV21" i="1"/>
  <c r="AW21" i="1"/>
  <c r="AX21" i="1"/>
  <c r="AZ21" i="1"/>
  <c r="BA21" i="1"/>
  <c r="BB21" i="1"/>
  <c r="BD21" i="1"/>
  <c r="BE21" i="1"/>
  <c r="BF21" i="1"/>
  <c r="BG21" i="1"/>
  <c r="BH21" i="1"/>
  <c r="BI21" i="1"/>
  <c r="BJ21" i="1"/>
  <c r="BK21" i="1"/>
  <c r="BL21" i="1"/>
  <c r="BN21" i="1"/>
  <c r="BO21" i="1"/>
  <c r="BP21" i="1"/>
  <c r="BR21" i="1"/>
  <c r="BS21" i="1"/>
  <c r="BT21" i="1"/>
  <c r="BU21" i="1"/>
  <c r="BV21" i="1"/>
  <c r="BW21" i="1"/>
  <c r="BX21" i="1"/>
  <c r="BY21" i="1"/>
  <c r="BZ21" i="1"/>
  <c r="CB21" i="1"/>
  <c r="CC21" i="1"/>
  <c r="CD21" i="1"/>
  <c r="CF21" i="1"/>
  <c r="V22" i="1"/>
  <c r="X22" i="1"/>
  <c r="Y22" i="1"/>
  <c r="Z22" i="1"/>
  <c r="AB22" i="1"/>
  <c r="AC22" i="1"/>
  <c r="AD22" i="1"/>
  <c r="AE22" i="1"/>
  <c r="AF22" i="1"/>
  <c r="AG22" i="1"/>
  <c r="AH22" i="1"/>
  <c r="AI22" i="1"/>
  <c r="AJ22" i="1"/>
  <c r="AL22" i="1"/>
  <c r="AM22" i="1"/>
  <c r="AN22" i="1"/>
  <c r="AP22" i="1"/>
  <c r="AQ22" i="1"/>
  <c r="AR22" i="1"/>
  <c r="AS22" i="1"/>
  <c r="AT22" i="1"/>
  <c r="AU22" i="1"/>
  <c r="AV22" i="1"/>
  <c r="AW22" i="1"/>
  <c r="AX22" i="1"/>
  <c r="AZ22" i="1"/>
  <c r="BA22" i="1"/>
  <c r="BB22" i="1"/>
  <c r="BD22" i="1"/>
  <c r="BE22" i="1"/>
  <c r="BF22" i="1"/>
  <c r="BG22" i="1"/>
  <c r="BH22" i="1"/>
  <c r="BI22" i="1"/>
  <c r="BJ22" i="1"/>
  <c r="BK22" i="1"/>
  <c r="BL22" i="1"/>
  <c r="BN22" i="1"/>
  <c r="BO22" i="1"/>
  <c r="BP22" i="1"/>
  <c r="BR22" i="1"/>
  <c r="BS22" i="1"/>
  <c r="BT22" i="1"/>
  <c r="BU22" i="1"/>
  <c r="BV22" i="1"/>
  <c r="BW22" i="1"/>
  <c r="BX22" i="1"/>
  <c r="BY22" i="1"/>
  <c r="BZ22" i="1"/>
  <c r="CB22" i="1"/>
  <c r="CC22" i="1"/>
  <c r="CD22" i="1"/>
  <c r="CF22" i="1"/>
  <c r="CA22" i="1" l="1"/>
  <c r="CE22" i="1"/>
  <c r="CA21" i="1"/>
  <c r="CE21" i="1"/>
  <c r="CA20" i="1"/>
  <c r="CE20" i="1"/>
  <c r="BQ22" i="1"/>
  <c r="BQ21" i="1"/>
  <c r="BQ20" i="1"/>
  <c r="BC20" i="1"/>
  <c r="BM22" i="1"/>
  <c r="BC22" i="1"/>
  <c r="BM21" i="1"/>
  <c r="BC21" i="1"/>
  <c r="BM20" i="1"/>
  <c r="AY22" i="1"/>
  <c r="AO22" i="1"/>
  <c r="AY21" i="1"/>
  <c r="AO21" i="1"/>
  <c r="AY20" i="1"/>
  <c r="AO20" i="1"/>
  <c r="AK22" i="1"/>
  <c r="W22" i="1"/>
  <c r="AA22" i="1"/>
  <c r="AK21" i="1"/>
  <c r="W21" i="1"/>
  <c r="AA21" i="1"/>
  <c r="AK20" i="1"/>
  <c r="W20" i="1"/>
  <c r="AA20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3" i="1"/>
  <c r="V3" i="1" s="1"/>
  <c r="Z3" i="1" l="1"/>
  <c r="CG3" i="1"/>
  <c r="EI3" i="1"/>
  <c r="EJ3" i="1"/>
  <c r="EK3" i="1"/>
  <c r="EL3" i="1"/>
  <c r="DZ3" i="1"/>
  <c r="ED3" i="1"/>
  <c r="DV3" i="1"/>
  <c r="DW3" i="1"/>
  <c r="EA3" i="1"/>
  <c r="EE3" i="1"/>
  <c r="DX3" i="1"/>
  <c r="EB3" i="1"/>
  <c r="EF3" i="1"/>
  <c r="DY3" i="1"/>
  <c r="EC3" i="1"/>
  <c r="EG3" i="1"/>
  <c r="DJ3" i="1"/>
  <c r="DN3" i="1"/>
  <c r="DR3" i="1"/>
  <c r="DK3" i="1"/>
  <c r="DO3" i="1"/>
  <c r="DS3" i="1"/>
  <c r="DL3" i="1"/>
  <c r="DP3" i="1"/>
  <c r="DT3" i="1"/>
  <c r="CX3" i="1"/>
  <c r="DB3" i="1"/>
  <c r="DF3" i="1"/>
  <c r="DM3" i="1"/>
  <c r="CY3" i="1"/>
  <c r="DC3" i="1"/>
  <c r="DG3" i="1"/>
  <c r="DQ3" i="1"/>
  <c r="DD3" i="1"/>
  <c r="CW3" i="1"/>
  <c r="DE3" i="1"/>
  <c r="CZ3" i="1"/>
  <c r="CV3" i="1"/>
  <c r="DA3" i="1"/>
  <c r="CP3" i="1"/>
  <c r="CT3" i="1"/>
  <c r="CI3" i="1"/>
  <c r="CH3" i="1"/>
  <c r="CO3" i="1"/>
  <c r="CM3" i="1"/>
  <c r="CQ3" i="1"/>
  <c r="CL3" i="1"/>
  <c r="CJ3" i="1"/>
  <c r="CN3" i="1"/>
  <c r="CR3" i="1"/>
  <c r="CK3" i="1"/>
  <c r="DI3" i="1"/>
  <c r="CS3" i="1"/>
  <c r="EI17" i="1"/>
  <c r="EJ17" i="1"/>
  <c r="EK17" i="1"/>
  <c r="DY17" i="1"/>
  <c r="EC17" i="1"/>
  <c r="EG17" i="1"/>
  <c r="EL17" i="1"/>
  <c r="DV17" i="1"/>
  <c r="DZ17" i="1"/>
  <c r="ED17" i="1"/>
  <c r="DW17" i="1"/>
  <c r="EA17" i="1"/>
  <c r="EE17" i="1"/>
  <c r="EF17" i="1"/>
  <c r="DX17" i="1"/>
  <c r="EB17" i="1"/>
  <c r="DL17" i="1"/>
  <c r="DP17" i="1"/>
  <c r="DT17" i="1"/>
  <c r="DI17" i="1"/>
  <c r="DM17" i="1"/>
  <c r="DQ17" i="1"/>
  <c r="DJ17" i="1"/>
  <c r="DN17" i="1"/>
  <c r="DR17" i="1"/>
  <c r="DK17" i="1"/>
  <c r="DO17" i="1"/>
  <c r="DS17" i="1"/>
  <c r="CV17" i="1"/>
  <c r="CZ17" i="1"/>
  <c r="DD17" i="1"/>
  <c r="CW17" i="1"/>
  <c r="DA17" i="1"/>
  <c r="DE17" i="1"/>
  <c r="CX17" i="1"/>
  <c r="DB17" i="1"/>
  <c r="DF17" i="1"/>
  <c r="DC17" i="1"/>
  <c r="DG17" i="1"/>
  <c r="CK17" i="1"/>
  <c r="CO17" i="1"/>
  <c r="CS17" i="1"/>
  <c r="CY17" i="1"/>
  <c r="CL17" i="1"/>
  <c r="CP17" i="1"/>
  <c r="CT17" i="1"/>
  <c r="CI17" i="1"/>
  <c r="CM17" i="1"/>
  <c r="CQ17" i="1"/>
  <c r="CJ17" i="1"/>
  <c r="CN17" i="1"/>
  <c r="CR17" i="1"/>
  <c r="CG17" i="1"/>
  <c r="CH17" i="1" s="1"/>
  <c r="EI13" i="1"/>
  <c r="EJ13" i="1"/>
  <c r="EK13" i="1"/>
  <c r="DY13" i="1"/>
  <c r="EC13" i="1"/>
  <c r="EG13" i="1"/>
  <c r="EL13" i="1"/>
  <c r="DV13" i="1"/>
  <c r="DZ13" i="1"/>
  <c r="ED13" i="1"/>
  <c r="DW13" i="1"/>
  <c r="EA13" i="1"/>
  <c r="EE13" i="1"/>
  <c r="EF13" i="1"/>
  <c r="DX13" i="1"/>
  <c r="EB13" i="1"/>
  <c r="DL13" i="1"/>
  <c r="DP13" i="1"/>
  <c r="DT13" i="1"/>
  <c r="DI13" i="1"/>
  <c r="DM13" i="1"/>
  <c r="DQ13" i="1"/>
  <c r="DJ13" i="1"/>
  <c r="DN13" i="1"/>
  <c r="DR13" i="1"/>
  <c r="DK13" i="1"/>
  <c r="DO13" i="1"/>
  <c r="DS13" i="1"/>
  <c r="CV13" i="1"/>
  <c r="CZ13" i="1"/>
  <c r="DD13" i="1"/>
  <c r="CW13" i="1"/>
  <c r="DA13" i="1"/>
  <c r="DE13" i="1"/>
  <c r="CX13" i="1"/>
  <c r="DB13" i="1"/>
  <c r="DF13" i="1"/>
  <c r="DC13" i="1"/>
  <c r="DG13" i="1"/>
  <c r="CK13" i="1"/>
  <c r="CO13" i="1"/>
  <c r="CS13" i="1"/>
  <c r="CL13" i="1"/>
  <c r="CP13" i="1"/>
  <c r="CT13" i="1"/>
  <c r="CY13" i="1"/>
  <c r="CI13" i="1"/>
  <c r="CM13" i="1"/>
  <c r="CQ13" i="1"/>
  <c r="CJ13" i="1"/>
  <c r="CN13" i="1"/>
  <c r="CR13" i="1"/>
  <c r="CG13" i="1"/>
  <c r="CH13" i="1" s="1"/>
  <c r="EI9" i="1"/>
  <c r="EJ9" i="1"/>
  <c r="EK9" i="1"/>
  <c r="DY9" i="1"/>
  <c r="EC9" i="1"/>
  <c r="EG9" i="1"/>
  <c r="EL9" i="1"/>
  <c r="DV9" i="1"/>
  <c r="DZ9" i="1"/>
  <c r="ED9" i="1"/>
  <c r="DW9" i="1"/>
  <c r="EA9" i="1"/>
  <c r="EE9" i="1"/>
  <c r="DX9" i="1"/>
  <c r="EB9" i="1"/>
  <c r="EF9" i="1"/>
  <c r="DL9" i="1"/>
  <c r="DP9" i="1"/>
  <c r="DT9" i="1"/>
  <c r="DI9" i="1"/>
  <c r="DM9" i="1"/>
  <c r="DQ9" i="1"/>
  <c r="DJ9" i="1"/>
  <c r="DN9" i="1"/>
  <c r="DR9" i="1"/>
  <c r="DK9" i="1"/>
  <c r="DO9" i="1"/>
  <c r="DS9" i="1"/>
  <c r="CV9" i="1"/>
  <c r="CZ9" i="1"/>
  <c r="DD9" i="1"/>
  <c r="CW9" i="1"/>
  <c r="DA9" i="1"/>
  <c r="DE9" i="1"/>
  <c r="CX9" i="1"/>
  <c r="DB9" i="1"/>
  <c r="DF9" i="1"/>
  <c r="DC9" i="1"/>
  <c r="CJ9" i="1"/>
  <c r="DG9" i="1"/>
  <c r="CK9" i="1"/>
  <c r="CO9" i="1"/>
  <c r="CN9" i="1"/>
  <c r="CS9" i="1"/>
  <c r="CI9" i="1"/>
  <c r="CP9" i="1"/>
  <c r="CT9" i="1"/>
  <c r="CL9" i="1"/>
  <c r="CQ9" i="1"/>
  <c r="CY9" i="1"/>
  <c r="CM9" i="1"/>
  <c r="CR9" i="1"/>
  <c r="CG9" i="1"/>
  <c r="CH9" i="1" s="1"/>
  <c r="EI5" i="1"/>
  <c r="EJ5" i="1"/>
  <c r="EK5" i="1"/>
  <c r="DY5" i="1"/>
  <c r="EC5" i="1"/>
  <c r="EG5" i="1"/>
  <c r="EL5" i="1"/>
  <c r="DV5" i="1"/>
  <c r="DZ5" i="1"/>
  <c r="ED5" i="1"/>
  <c r="DW5" i="1"/>
  <c r="EA5" i="1"/>
  <c r="EE5" i="1"/>
  <c r="DX5" i="1"/>
  <c r="EB5" i="1"/>
  <c r="EF5" i="1"/>
  <c r="DL5" i="1"/>
  <c r="DP5" i="1"/>
  <c r="DT5" i="1"/>
  <c r="DI5" i="1"/>
  <c r="DM5" i="1"/>
  <c r="DQ5" i="1"/>
  <c r="DJ5" i="1"/>
  <c r="DN5" i="1"/>
  <c r="DR5" i="1"/>
  <c r="DS5" i="1"/>
  <c r="DK5" i="1"/>
  <c r="DO5" i="1"/>
  <c r="CV5" i="1"/>
  <c r="CZ5" i="1"/>
  <c r="DD5" i="1"/>
  <c r="CW5" i="1"/>
  <c r="DA5" i="1"/>
  <c r="DE5" i="1"/>
  <c r="CX5" i="1"/>
  <c r="DB5" i="1"/>
  <c r="DF5" i="1"/>
  <c r="DC5" i="1"/>
  <c r="CJ5" i="1"/>
  <c r="CN5" i="1"/>
  <c r="CR5" i="1"/>
  <c r="DG5" i="1"/>
  <c r="CK5" i="1"/>
  <c r="CO5" i="1"/>
  <c r="CS5" i="1"/>
  <c r="CY5" i="1"/>
  <c r="CP5" i="1"/>
  <c r="CI5" i="1"/>
  <c r="CQ5" i="1"/>
  <c r="CL5" i="1"/>
  <c r="CT5" i="1"/>
  <c r="CM5" i="1"/>
  <c r="CG5" i="1"/>
  <c r="CH5" i="1" s="1"/>
  <c r="EI14" i="1"/>
  <c r="EJ14" i="1"/>
  <c r="EK14" i="1"/>
  <c r="DY14" i="1"/>
  <c r="EC14" i="1"/>
  <c r="EG14" i="1"/>
  <c r="DV14" i="1"/>
  <c r="DZ14" i="1"/>
  <c r="ED14" i="1"/>
  <c r="EL14" i="1"/>
  <c r="DW14" i="1"/>
  <c r="EA14" i="1"/>
  <c r="EE14" i="1"/>
  <c r="DX14" i="1"/>
  <c r="EB14" i="1"/>
  <c r="EF14" i="1"/>
  <c r="DL14" i="1"/>
  <c r="DP14" i="1"/>
  <c r="DT14" i="1"/>
  <c r="DI14" i="1"/>
  <c r="DM14" i="1"/>
  <c r="DQ14" i="1"/>
  <c r="DJ14" i="1"/>
  <c r="DN14" i="1"/>
  <c r="DR14" i="1"/>
  <c r="DK14" i="1"/>
  <c r="DO14" i="1"/>
  <c r="DS14" i="1"/>
  <c r="CV14" i="1"/>
  <c r="CZ14" i="1"/>
  <c r="DD14" i="1"/>
  <c r="CW14" i="1"/>
  <c r="DA14" i="1"/>
  <c r="DE14" i="1"/>
  <c r="CX14" i="1"/>
  <c r="DB14" i="1"/>
  <c r="DF14" i="1"/>
  <c r="DG14" i="1"/>
  <c r="CY14" i="1"/>
  <c r="CK14" i="1"/>
  <c r="CO14" i="1"/>
  <c r="CS14" i="1"/>
  <c r="CL14" i="1"/>
  <c r="CP14" i="1"/>
  <c r="CT14" i="1"/>
  <c r="CI14" i="1"/>
  <c r="CM14" i="1"/>
  <c r="CQ14" i="1"/>
  <c r="CN14" i="1"/>
  <c r="CJ14" i="1"/>
  <c r="DC14" i="1"/>
  <c r="CR14" i="1"/>
  <c r="CG14" i="1"/>
  <c r="CH14" i="1" s="1"/>
  <c r="EI6" i="1"/>
  <c r="EJ6" i="1"/>
  <c r="EK6" i="1"/>
  <c r="DY6" i="1"/>
  <c r="EC6" i="1"/>
  <c r="EG6" i="1"/>
  <c r="DV6" i="1"/>
  <c r="DZ6" i="1"/>
  <c r="ED6" i="1"/>
  <c r="EL6" i="1"/>
  <c r="DW6" i="1"/>
  <c r="EA6" i="1"/>
  <c r="EE6" i="1"/>
  <c r="DX6" i="1"/>
  <c r="EB6" i="1"/>
  <c r="EF6" i="1"/>
  <c r="DL6" i="1"/>
  <c r="DP6" i="1"/>
  <c r="DT6" i="1"/>
  <c r="DI6" i="1"/>
  <c r="DM6" i="1"/>
  <c r="DQ6" i="1"/>
  <c r="DJ6" i="1"/>
  <c r="DN6" i="1"/>
  <c r="DR6" i="1"/>
  <c r="DK6" i="1"/>
  <c r="DO6" i="1"/>
  <c r="DS6" i="1"/>
  <c r="CV6" i="1"/>
  <c r="CZ6" i="1"/>
  <c r="DD6" i="1"/>
  <c r="CW6" i="1"/>
  <c r="DA6" i="1"/>
  <c r="DE6" i="1"/>
  <c r="CX6" i="1"/>
  <c r="DB6" i="1"/>
  <c r="DF6" i="1"/>
  <c r="DG6" i="1"/>
  <c r="CJ6" i="1"/>
  <c r="CN6" i="1"/>
  <c r="CR6" i="1"/>
  <c r="CK6" i="1"/>
  <c r="CO6" i="1"/>
  <c r="CS6" i="1"/>
  <c r="CY6" i="1"/>
  <c r="CL6" i="1"/>
  <c r="CT6" i="1"/>
  <c r="DC6" i="1"/>
  <c r="CM6" i="1"/>
  <c r="CP6" i="1"/>
  <c r="CI6" i="1"/>
  <c r="CG6" i="1"/>
  <c r="CH6" i="1" s="1"/>
  <c r="CQ6" i="1"/>
  <c r="EI16" i="1"/>
  <c r="EJ16" i="1"/>
  <c r="EK16" i="1"/>
  <c r="EL16" i="1"/>
  <c r="DY16" i="1"/>
  <c r="EC16" i="1"/>
  <c r="EG16" i="1"/>
  <c r="DV16" i="1"/>
  <c r="DZ16" i="1"/>
  <c r="ED16" i="1"/>
  <c r="DW16" i="1"/>
  <c r="EA16" i="1"/>
  <c r="EE16" i="1"/>
  <c r="EB16" i="1"/>
  <c r="EF16" i="1"/>
  <c r="DX16" i="1"/>
  <c r="DL16" i="1"/>
  <c r="DP16" i="1"/>
  <c r="DT16" i="1"/>
  <c r="DI16" i="1"/>
  <c r="DM16" i="1"/>
  <c r="DQ16" i="1"/>
  <c r="DJ16" i="1"/>
  <c r="DN16" i="1"/>
  <c r="DR16" i="1"/>
  <c r="DK16" i="1"/>
  <c r="DO16" i="1"/>
  <c r="DS16" i="1"/>
  <c r="CV16" i="1"/>
  <c r="CZ16" i="1"/>
  <c r="DD16" i="1"/>
  <c r="CW16" i="1"/>
  <c r="DA16" i="1"/>
  <c r="DE16" i="1"/>
  <c r="CX16" i="1"/>
  <c r="DB16" i="1"/>
  <c r="DF16" i="1"/>
  <c r="CY16" i="1"/>
  <c r="DC16" i="1"/>
  <c r="DG16" i="1"/>
  <c r="CK16" i="1"/>
  <c r="CO16" i="1"/>
  <c r="CS16" i="1"/>
  <c r="CL16" i="1"/>
  <c r="CP16" i="1"/>
  <c r="CT16" i="1"/>
  <c r="CI16" i="1"/>
  <c r="CM16" i="1"/>
  <c r="CQ16" i="1"/>
  <c r="CJ16" i="1"/>
  <c r="CG16" i="1"/>
  <c r="CH16" i="1" s="1"/>
  <c r="CR16" i="1"/>
  <c r="CN16" i="1"/>
  <c r="EI12" i="1"/>
  <c r="EJ12" i="1"/>
  <c r="EK12" i="1"/>
  <c r="EL12" i="1"/>
  <c r="DY12" i="1"/>
  <c r="EC12" i="1"/>
  <c r="EG12" i="1"/>
  <c r="DV12" i="1"/>
  <c r="DZ12" i="1"/>
  <c r="ED12" i="1"/>
  <c r="DW12" i="1"/>
  <c r="EA12" i="1"/>
  <c r="EE12" i="1"/>
  <c r="DX12" i="1"/>
  <c r="EB12" i="1"/>
  <c r="EF12" i="1"/>
  <c r="DL12" i="1"/>
  <c r="DP12" i="1"/>
  <c r="DT12" i="1"/>
  <c r="DI12" i="1"/>
  <c r="DM12" i="1"/>
  <c r="DQ12" i="1"/>
  <c r="DJ12" i="1"/>
  <c r="DN12" i="1"/>
  <c r="DR12" i="1"/>
  <c r="DK12" i="1"/>
  <c r="DO12" i="1"/>
  <c r="DS12" i="1"/>
  <c r="CV12" i="1"/>
  <c r="CZ12" i="1"/>
  <c r="DD12" i="1"/>
  <c r="CW12" i="1"/>
  <c r="DA12" i="1"/>
  <c r="DE12" i="1"/>
  <c r="CX12" i="1"/>
  <c r="DB12" i="1"/>
  <c r="DF12" i="1"/>
  <c r="CY12" i="1"/>
  <c r="DC12" i="1"/>
  <c r="DG12" i="1"/>
  <c r="CK12" i="1"/>
  <c r="CO12" i="1"/>
  <c r="CS12" i="1"/>
  <c r="CL12" i="1"/>
  <c r="CP12" i="1"/>
  <c r="CT12" i="1"/>
  <c r="CI12" i="1"/>
  <c r="CM12" i="1"/>
  <c r="CQ12" i="1"/>
  <c r="CJ12" i="1"/>
  <c r="CG12" i="1"/>
  <c r="CH12" i="1" s="1"/>
  <c r="CN12" i="1"/>
  <c r="CR12" i="1"/>
  <c r="EI8" i="1"/>
  <c r="EJ8" i="1"/>
  <c r="EK8" i="1"/>
  <c r="EL8" i="1"/>
  <c r="DY8" i="1"/>
  <c r="EC8" i="1"/>
  <c r="EG8" i="1"/>
  <c r="DV8" i="1"/>
  <c r="DZ8" i="1"/>
  <c r="ED8" i="1"/>
  <c r="DW8" i="1"/>
  <c r="EA8" i="1"/>
  <c r="EE8" i="1"/>
  <c r="DX8" i="1"/>
  <c r="EB8" i="1"/>
  <c r="EF8" i="1"/>
  <c r="DI8" i="1"/>
  <c r="DM8" i="1"/>
  <c r="DQ8" i="1"/>
  <c r="DJ8" i="1"/>
  <c r="DN8" i="1"/>
  <c r="DR8" i="1"/>
  <c r="DL8" i="1"/>
  <c r="DT8" i="1"/>
  <c r="DO8" i="1"/>
  <c r="DP8" i="1"/>
  <c r="DK8" i="1"/>
  <c r="DS8" i="1"/>
  <c r="CV8" i="1"/>
  <c r="CZ8" i="1"/>
  <c r="DD8" i="1"/>
  <c r="CW8" i="1"/>
  <c r="DA8" i="1"/>
  <c r="DE8" i="1"/>
  <c r="CX8" i="1"/>
  <c r="DB8" i="1"/>
  <c r="DF8" i="1"/>
  <c r="CY8" i="1"/>
  <c r="CJ8" i="1"/>
  <c r="CN8" i="1"/>
  <c r="CR8" i="1"/>
  <c r="DC8" i="1"/>
  <c r="CK8" i="1"/>
  <c r="CO8" i="1"/>
  <c r="CS8" i="1"/>
  <c r="DG8" i="1"/>
  <c r="CL8" i="1"/>
  <c r="CT8" i="1"/>
  <c r="CM8" i="1"/>
  <c r="CP8" i="1"/>
  <c r="CQ8" i="1"/>
  <c r="CG8" i="1"/>
  <c r="CH8" i="1" s="1"/>
  <c r="CI8" i="1"/>
  <c r="EI4" i="1"/>
  <c r="EJ4" i="1"/>
  <c r="EK4" i="1"/>
  <c r="EL4" i="1"/>
  <c r="DY4" i="1"/>
  <c r="EC4" i="1"/>
  <c r="EG4" i="1"/>
  <c r="DV4" i="1"/>
  <c r="DZ4" i="1"/>
  <c r="ED4" i="1"/>
  <c r="DW4" i="1"/>
  <c r="EA4" i="1"/>
  <c r="EE4" i="1"/>
  <c r="DX4" i="1"/>
  <c r="EB4" i="1"/>
  <c r="EF4" i="1"/>
  <c r="DL4" i="1"/>
  <c r="DP4" i="1"/>
  <c r="DT4" i="1"/>
  <c r="DI4" i="1"/>
  <c r="DM4" i="1"/>
  <c r="DQ4" i="1"/>
  <c r="DJ4" i="1"/>
  <c r="DN4" i="1"/>
  <c r="DR4" i="1"/>
  <c r="DO4" i="1"/>
  <c r="DS4" i="1"/>
  <c r="DK4" i="1"/>
  <c r="CV4" i="1"/>
  <c r="CZ4" i="1"/>
  <c r="DD4" i="1"/>
  <c r="CW4" i="1"/>
  <c r="DA4" i="1"/>
  <c r="DE4" i="1"/>
  <c r="CX4" i="1"/>
  <c r="DB4" i="1"/>
  <c r="DF4" i="1"/>
  <c r="CY4" i="1"/>
  <c r="CJ4" i="1"/>
  <c r="CN4" i="1"/>
  <c r="CR4" i="1"/>
  <c r="DC4" i="1"/>
  <c r="CK4" i="1"/>
  <c r="CO4" i="1"/>
  <c r="CS4" i="1"/>
  <c r="DG4" i="1"/>
  <c r="CL4" i="1"/>
  <c r="CT4" i="1"/>
  <c r="CM4" i="1"/>
  <c r="CP4" i="1"/>
  <c r="CI4" i="1"/>
  <c r="CG4" i="1"/>
  <c r="CH4" i="1" s="1"/>
  <c r="CQ4" i="1"/>
  <c r="EI18" i="1"/>
  <c r="EJ18" i="1"/>
  <c r="EK18" i="1"/>
  <c r="DY18" i="1"/>
  <c r="EC18" i="1"/>
  <c r="EG18" i="1"/>
  <c r="DV18" i="1"/>
  <c r="DZ18" i="1"/>
  <c r="ED18" i="1"/>
  <c r="EL18" i="1"/>
  <c r="DW18" i="1"/>
  <c r="EA18" i="1"/>
  <c r="EE18" i="1"/>
  <c r="DX18" i="1"/>
  <c r="EB18" i="1"/>
  <c r="EF18" i="1"/>
  <c r="DL18" i="1"/>
  <c r="DP18" i="1"/>
  <c r="DT18" i="1"/>
  <c r="DI18" i="1"/>
  <c r="DM18" i="1"/>
  <c r="DQ18" i="1"/>
  <c r="DJ18" i="1"/>
  <c r="DN18" i="1"/>
  <c r="DR18" i="1"/>
  <c r="DK18" i="1"/>
  <c r="DO18" i="1"/>
  <c r="DS18" i="1"/>
  <c r="CV18" i="1"/>
  <c r="CZ18" i="1"/>
  <c r="DD18" i="1"/>
  <c r="CW18" i="1"/>
  <c r="DA18" i="1"/>
  <c r="DE18" i="1"/>
  <c r="CX18" i="1"/>
  <c r="DB18" i="1"/>
  <c r="DF18" i="1"/>
  <c r="DG18" i="1"/>
  <c r="CY18" i="1"/>
  <c r="CK18" i="1"/>
  <c r="CO18" i="1"/>
  <c r="CS18" i="1"/>
  <c r="CL18" i="1"/>
  <c r="CP18" i="1"/>
  <c r="CT18" i="1"/>
  <c r="DC18" i="1"/>
  <c r="CI18" i="1"/>
  <c r="CM18" i="1"/>
  <c r="CQ18" i="1"/>
  <c r="CN18" i="1"/>
  <c r="CJ18" i="1"/>
  <c r="CR18" i="1"/>
  <c r="CG18" i="1"/>
  <c r="CH18" i="1" s="1"/>
  <c r="EI10" i="1"/>
  <c r="EJ10" i="1"/>
  <c r="EK10" i="1"/>
  <c r="DY10" i="1"/>
  <c r="EC10" i="1"/>
  <c r="EG10" i="1"/>
  <c r="DV10" i="1"/>
  <c r="DZ10" i="1"/>
  <c r="ED10" i="1"/>
  <c r="EL10" i="1"/>
  <c r="DW10" i="1"/>
  <c r="EA10" i="1"/>
  <c r="EE10" i="1"/>
  <c r="DX10" i="1"/>
  <c r="EB10" i="1"/>
  <c r="EF10" i="1"/>
  <c r="DL10" i="1"/>
  <c r="DP10" i="1"/>
  <c r="DT10" i="1"/>
  <c r="DI10" i="1"/>
  <c r="DM10" i="1"/>
  <c r="DQ10" i="1"/>
  <c r="DJ10" i="1"/>
  <c r="DN10" i="1"/>
  <c r="DR10" i="1"/>
  <c r="DK10" i="1"/>
  <c r="DO10" i="1"/>
  <c r="DS10" i="1"/>
  <c r="CV10" i="1"/>
  <c r="CZ10" i="1"/>
  <c r="DD10" i="1"/>
  <c r="CW10" i="1"/>
  <c r="DA10" i="1"/>
  <c r="DE10" i="1"/>
  <c r="CX10" i="1"/>
  <c r="DB10" i="1"/>
  <c r="DF10" i="1"/>
  <c r="DG10" i="1"/>
  <c r="CY10" i="1"/>
  <c r="DC10" i="1"/>
  <c r="CK10" i="1"/>
  <c r="CO10" i="1"/>
  <c r="CS10" i="1"/>
  <c r="CL10" i="1"/>
  <c r="CP10" i="1"/>
  <c r="CT10" i="1"/>
  <c r="CI10" i="1"/>
  <c r="CM10" i="1"/>
  <c r="CQ10" i="1"/>
  <c r="CN10" i="1"/>
  <c r="CR10" i="1"/>
  <c r="CJ10" i="1"/>
  <c r="CG10" i="1"/>
  <c r="CH10" i="1" s="1"/>
  <c r="EI19" i="1"/>
  <c r="EJ19" i="1"/>
  <c r="EK19" i="1"/>
  <c r="DY19" i="1"/>
  <c r="EC19" i="1"/>
  <c r="EG19" i="1"/>
  <c r="DV19" i="1"/>
  <c r="DZ19" i="1"/>
  <c r="ED19" i="1"/>
  <c r="DW19" i="1"/>
  <c r="EA19" i="1"/>
  <c r="EE19" i="1"/>
  <c r="EL19" i="1"/>
  <c r="DX19" i="1"/>
  <c r="EB19" i="1"/>
  <c r="EF19" i="1"/>
  <c r="DL19" i="1"/>
  <c r="DP19" i="1"/>
  <c r="DT19" i="1"/>
  <c r="DI19" i="1"/>
  <c r="DM19" i="1"/>
  <c r="DQ19" i="1"/>
  <c r="DJ19" i="1"/>
  <c r="DN19" i="1"/>
  <c r="DR19" i="1"/>
  <c r="DK19" i="1"/>
  <c r="DO19" i="1"/>
  <c r="DS19" i="1"/>
  <c r="CV19" i="1"/>
  <c r="CZ19" i="1"/>
  <c r="DD19" i="1"/>
  <c r="CW19" i="1"/>
  <c r="DA19" i="1"/>
  <c r="DE19" i="1"/>
  <c r="CX19" i="1"/>
  <c r="DB19" i="1"/>
  <c r="DF19" i="1"/>
  <c r="CY19" i="1"/>
  <c r="DC19" i="1"/>
  <c r="CK19" i="1"/>
  <c r="CO19" i="1"/>
  <c r="CS19" i="1"/>
  <c r="CL19" i="1"/>
  <c r="CP19" i="1"/>
  <c r="CT19" i="1"/>
  <c r="CI19" i="1"/>
  <c r="CM19" i="1"/>
  <c r="CQ19" i="1"/>
  <c r="CR19" i="1"/>
  <c r="CG19" i="1"/>
  <c r="CH19" i="1" s="1"/>
  <c r="DG19" i="1"/>
  <c r="CJ19" i="1"/>
  <c r="CN19" i="1"/>
  <c r="EI15" i="1"/>
  <c r="EJ15" i="1"/>
  <c r="EK15" i="1"/>
  <c r="DY15" i="1"/>
  <c r="EC15" i="1"/>
  <c r="EG15" i="1"/>
  <c r="DV15" i="1"/>
  <c r="DZ15" i="1"/>
  <c r="ED15" i="1"/>
  <c r="DW15" i="1"/>
  <c r="EA15" i="1"/>
  <c r="EE15" i="1"/>
  <c r="EL15" i="1"/>
  <c r="DX15" i="1"/>
  <c r="EB15" i="1"/>
  <c r="EF15" i="1"/>
  <c r="DL15" i="1"/>
  <c r="DP15" i="1"/>
  <c r="DT15" i="1"/>
  <c r="DI15" i="1"/>
  <c r="DM15" i="1"/>
  <c r="DQ15" i="1"/>
  <c r="DJ15" i="1"/>
  <c r="DN15" i="1"/>
  <c r="DR15" i="1"/>
  <c r="DK15" i="1"/>
  <c r="DO15" i="1"/>
  <c r="DS15" i="1"/>
  <c r="CV15" i="1"/>
  <c r="CZ15" i="1"/>
  <c r="DD15" i="1"/>
  <c r="CW15" i="1"/>
  <c r="DA15" i="1"/>
  <c r="DE15" i="1"/>
  <c r="CX15" i="1"/>
  <c r="DB15" i="1"/>
  <c r="DF15" i="1"/>
  <c r="CY15" i="1"/>
  <c r="DC15" i="1"/>
  <c r="DG15" i="1"/>
  <c r="CK15" i="1"/>
  <c r="CO15" i="1"/>
  <c r="CS15" i="1"/>
  <c r="CL15" i="1"/>
  <c r="CP15" i="1"/>
  <c r="CT15" i="1"/>
  <c r="CI15" i="1"/>
  <c r="CM15" i="1"/>
  <c r="CQ15" i="1"/>
  <c r="CR15" i="1"/>
  <c r="CG15" i="1"/>
  <c r="CJ15" i="1"/>
  <c r="CN15" i="1"/>
  <c r="EI11" i="1"/>
  <c r="EJ11" i="1"/>
  <c r="EK11" i="1"/>
  <c r="DY11" i="1"/>
  <c r="EC11" i="1"/>
  <c r="EG11" i="1"/>
  <c r="DV11" i="1"/>
  <c r="DZ11" i="1"/>
  <c r="ED11" i="1"/>
  <c r="DW11" i="1"/>
  <c r="EA11" i="1"/>
  <c r="EE11" i="1"/>
  <c r="EL11" i="1"/>
  <c r="DX11" i="1"/>
  <c r="EB11" i="1"/>
  <c r="EF11" i="1"/>
  <c r="DL11" i="1"/>
  <c r="DP11" i="1"/>
  <c r="DT11" i="1"/>
  <c r="DI11" i="1"/>
  <c r="DM11" i="1"/>
  <c r="DQ11" i="1"/>
  <c r="DJ11" i="1"/>
  <c r="DN11" i="1"/>
  <c r="DR11" i="1"/>
  <c r="DK11" i="1"/>
  <c r="DO11" i="1"/>
  <c r="DS11" i="1"/>
  <c r="CV11" i="1"/>
  <c r="CZ11" i="1"/>
  <c r="DD11" i="1"/>
  <c r="CW11" i="1"/>
  <c r="DA11" i="1"/>
  <c r="DE11" i="1"/>
  <c r="CX11" i="1"/>
  <c r="DB11" i="1"/>
  <c r="DF11" i="1"/>
  <c r="CY11" i="1"/>
  <c r="DC11" i="1"/>
  <c r="CK11" i="1"/>
  <c r="CO11" i="1"/>
  <c r="CS11" i="1"/>
  <c r="DG11" i="1"/>
  <c r="CL11" i="1"/>
  <c r="CP11" i="1"/>
  <c r="CT11" i="1"/>
  <c r="CI11" i="1"/>
  <c r="CM11" i="1"/>
  <c r="CQ11" i="1"/>
  <c r="CR11" i="1"/>
  <c r="CG11" i="1"/>
  <c r="CH11" i="1" s="1"/>
  <c r="CN11" i="1"/>
  <c r="CJ11" i="1"/>
  <c r="EI7" i="1"/>
  <c r="EJ7" i="1"/>
  <c r="EK7" i="1"/>
  <c r="DY7" i="1"/>
  <c r="EC7" i="1"/>
  <c r="EG7" i="1"/>
  <c r="DV7" i="1"/>
  <c r="DZ7" i="1"/>
  <c r="ED7" i="1"/>
  <c r="DW7" i="1"/>
  <c r="EA7" i="1"/>
  <c r="EE7" i="1"/>
  <c r="EL7" i="1"/>
  <c r="DX7" i="1"/>
  <c r="EB7" i="1"/>
  <c r="EF7" i="1"/>
  <c r="DL7" i="1"/>
  <c r="DP7" i="1"/>
  <c r="DT7" i="1"/>
  <c r="DI7" i="1"/>
  <c r="DM7" i="1"/>
  <c r="DQ7" i="1"/>
  <c r="DJ7" i="1"/>
  <c r="DN7" i="1"/>
  <c r="DR7" i="1"/>
  <c r="DK7" i="1"/>
  <c r="DO7" i="1"/>
  <c r="DS7" i="1"/>
  <c r="CV7" i="1"/>
  <c r="CZ7" i="1"/>
  <c r="DD7" i="1"/>
  <c r="CW7" i="1"/>
  <c r="DA7" i="1"/>
  <c r="DE7" i="1"/>
  <c r="CX7" i="1"/>
  <c r="DB7" i="1"/>
  <c r="DF7" i="1"/>
  <c r="CJ7" i="1"/>
  <c r="CN7" i="1"/>
  <c r="CR7" i="1"/>
  <c r="CY7" i="1"/>
  <c r="CK7" i="1"/>
  <c r="CO7" i="1"/>
  <c r="CS7" i="1"/>
  <c r="DC7" i="1"/>
  <c r="CP7" i="1"/>
  <c r="CI7" i="1"/>
  <c r="CQ7" i="1"/>
  <c r="DG7" i="1"/>
  <c r="CL7" i="1"/>
  <c r="CT7" i="1"/>
  <c r="CG7" i="1"/>
  <c r="CH7" i="1" s="1"/>
  <c r="CM7" i="1"/>
  <c r="Y15" i="1"/>
  <c r="AD15" i="1"/>
  <c r="AH15" i="1"/>
  <c r="AM15" i="1"/>
  <c r="AR15" i="1"/>
  <c r="AV15" i="1"/>
  <c r="BA15" i="1"/>
  <c r="BF15" i="1"/>
  <c r="BJ15" i="1"/>
  <c r="BO15" i="1"/>
  <c r="BT15" i="1"/>
  <c r="BX15" i="1"/>
  <c r="CC15" i="1"/>
  <c r="Z15" i="1"/>
  <c r="AE15" i="1"/>
  <c r="AI15" i="1"/>
  <c r="AN15" i="1"/>
  <c r="AS15" i="1"/>
  <c r="AW15" i="1"/>
  <c r="BB15" i="1"/>
  <c r="BG15" i="1"/>
  <c r="BK15" i="1"/>
  <c r="BP15" i="1"/>
  <c r="BU15" i="1"/>
  <c r="BY15" i="1"/>
  <c r="CD15" i="1"/>
  <c r="AB15" i="1"/>
  <c r="AJ15" i="1"/>
  <c r="AT15" i="1"/>
  <c r="BD15" i="1"/>
  <c r="BL15" i="1"/>
  <c r="BV15" i="1"/>
  <c r="CF15" i="1"/>
  <c r="AC15" i="1"/>
  <c r="AL15" i="1"/>
  <c r="AU15" i="1"/>
  <c r="BE15" i="1"/>
  <c r="BN15" i="1"/>
  <c r="BW15" i="1"/>
  <c r="V15" i="1"/>
  <c r="AF15" i="1"/>
  <c r="AP15" i="1"/>
  <c r="AX15" i="1"/>
  <c r="BH15" i="1"/>
  <c r="BR15" i="1"/>
  <c r="BZ15" i="1"/>
  <c r="AZ15" i="1"/>
  <c r="BI15" i="1"/>
  <c r="AG15" i="1"/>
  <c r="AQ15" i="1"/>
  <c r="BS15" i="1"/>
  <c r="X15" i="1"/>
  <c r="CB15" i="1"/>
  <c r="Z11" i="1"/>
  <c r="AE11" i="1"/>
  <c r="AI11" i="1"/>
  <c r="AN11" i="1"/>
  <c r="AS11" i="1"/>
  <c r="AW11" i="1"/>
  <c r="BB11" i="1"/>
  <c r="BG11" i="1"/>
  <c r="BK11" i="1"/>
  <c r="BP11" i="1"/>
  <c r="BU11" i="1"/>
  <c r="BY11" i="1"/>
  <c r="CD11" i="1"/>
  <c r="V11" i="1"/>
  <c r="AB11" i="1"/>
  <c r="AF11" i="1"/>
  <c r="AJ11" i="1"/>
  <c r="AP11" i="1"/>
  <c r="AT11" i="1"/>
  <c r="AX11" i="1"/>
  <c r="BD11" i="1"/>
  <c r="BH11" i="1"/>
  <c r="BL11" i="1"/>
  <c r="BR11" i="1"/>
  <c r="BV11" i="1"/>
  <c r="BZ11" i="1"/>
  <c r="CF11" i="1"/>
  <c r="AD11" i="1"/>
  <c r="AM11" i="1"/>
  <c r="AV11" i="1"/>
  <c r="BF11" i="1"/>
  <c r="BO11" i="1"/>
  <c r="BX11" i="1"/>
  <c r="X11" i="1"/>
  <c r="AG11" i="1"/>
  <c r="AQ11" i="1"/>
  <c r="AZ11" i="1"/>
  <c r="BI11" i="1"/>
  <c r="BS11" i="1"/>
  <c r="CB11" i="1"/>
  <c r="AH11" i="1"/>
  <c r="BA11" i="1"/>
  <c r="BT11" i="1"/>
  <c r="AL11" i="1"/>
  <c r="BE11" i="1"/>
  <c r="BW11" i="1"/>
  <c r="Y11" i="1"/>
  <c r="AR11" i="1"/>
  <c r="BJ11" i="1"/>
  <c r="CC11" i="1"/>
  <c r="BN11" i="1"/>
  <c r="AC11" i="1"/>
  <c r="AU11" i="1"/>
  <c r="Z18" i="1"/>
  <c r="AE18" i="1"/>
  <c r="AI18" i="1"/>
  <c r="AN18" i="1"/>
  <c r="AS18" i="1"/>
  <c r="AW18" i="1"/>
  <c r="BB18" i="1"/>
  <c r="BG18" i="1"/>
  <c r="BK18" i="1"/>
  <c r="BP18" i="1"/>
  <c r="BU18" i="1"/>
  <c r="BY18" i="1"/>
  <c r="CD18" i="1"/>
  <c r="V18" i="1"/>
  <c r="AB18" i="1"/>
  <c r="AF18" i="1"/>
  <c r="AJ18" i="1"/>
  <c r="AP18" i="1"/>
  <c r="AT18" i="1"/>
  <c r="AX18" i="1"/>
  <c r="BD18" i="1"/>
  <c r="BH18" i="1"/>
  <c r="BL18" i="1"/>
  <c r="BR18" i="1"/>
  <c r="BV18" i="1"/>
  <c r="BZ18" i="1"/>
  <c r="CF18" i="1"/>
  <c r="AC18" i="1"/>
  <c r="AL18" i="1"/>
  <c r="AU18" i="1"/>
  <c r="BE18" i="1"/>
  <c r="BN18" i="1"/>
  <c r="BW18" i="1"/>
  <c r="AD18" i="1"/>
  <c r="AM18" i="1"/>
  <c r="AV18" i="1"/>
  <c r="BF18" i="1"/>
  <c r="BO18" i="1"/>
  <c r="BX18" i="1"/>
  <c r="X18" i="1"/>
  <c r="AG18" i="1"/>
  <c r="AQ18" i="1"/>
  <c r="AZ18" i="1"/>
  <c r="BI18" i="1"/>
  <c r="BS18" i="1"/>
  <c r="CB18" i="1"/>
  <c r="BA18" i="1"/>
  <c r="Y18" i="1"/>
  <c r="BT18" i="1"/>
  <c r="AR18" i="1"/>
  <c r="BJ18" i="1"/>
  <c r="CC18" i="1"/>
  <c r="AH18" i="1"/>
  <c r="Z14" i="1"/>
  <c r="AE14" i="1"/>
  <c r="AI14" i="1"/>
  <c r="AN14" i="1"/>
  <c r="AS14" i="1"/>
  <c r="AW14" i="1"/>
  <c r="BB14" i="1"/>
  <c r="BG14" i="1"/>
  <c r="BK14" i="1"/>
  <c r="BP14" i="1"/>
  <c r="BU14" i="1"/>
  <c r="BY14" i="1"/>
  <c r="CD14" i="1"/>
  <c r="V14" i="1"/>
  <c r="AB14" i="1"/>
  <c r="AF14" i="1"/>
  <c r="AJ14" i="1"/>
  <c r="AP14" i="1"/>
  <c r="AT14" i="1"/>
  <c r="AX14" i="1"/>
  <c r="BD14" i="1"/>
  <c r="BH14" i="1"/>
  <c r="BL14" i="1"/>
  <c r="BR14" i="1"/>
  <c r="BV14" i="1"/>
  <c r="BZ14" i="1"/>
  <c r="CF14" i="1"/>
  <c r="X14" i="1"/>
  <c r="AG14" i="1"/>
  <c r="AQ14" i="1"/>
  <c r="AZ14" i="1"/>
  <c r="BI14" i="1"/>
  <c r="BS14" i="1"/>
  <c r="CB14" i="1"/>
  <c r="Y14" i="1"/>
  <c r="AH14" i="1"/>
  <c r="AR14" i="1"/>
  <c r="BA14" i="1"/>
  <c r="BJ14" i="1"/>
  <c r="BT14" i="1"/>
  <c r="CC14" i="1"/>
  <c r="AC14" i="1"/>
  <c r="AL14" i="1"/>
  <c r="AU14" i="1"/>
  <c r="BE14" i="1"/>
  <c r="BN14" i="1"/>
  <c r="BW14" i="1"/>
  <c r="AM14" i="1"/>
  <c r="BX14" i="1"/>
  <c r="BO14" i="1"/>
  <c r="AD14" i="1"/>
  <c r="AV14" i="1"/>
  <c r="BF14" i="1"/>
  <c r="V10" i="1"/>
  <c r="AB10" i="1"/>
  <c r="AF10" i="1"/>
  <c r="AJ10" i="1"/>
  <c r="AP10" i="1"/>
  <c r="AT10" i="1"/>
  <c r="AX10" i="1"/>
  <c r="BD10" i="1"/>
  <c r="BH10" i="1"/>
  <c r="BL10" i="1"/>
  <c r="BR10" i="1"/>
  <c r="BV10" i="1"/>
  <c r="BZ10" i="1"/>
  <c r="CF10" i="1"/>
  <c r="Z10" i="1"/>
  <c r="AG10" i="1"/>
  <c r="AM10" i="1"/>
  <c r="AS10" i="1"/>
  <c r="AZ10" i="1"/>
  <c r="BF10" i="1"/>
  <c r="BK10" i="1"/>
  <c r="BS10" i="1"/>
  <c r="BX10" i="1"/>
  <c r="CD10" i="1"/>
  <c r="AC10" i="1"/>
  <c r="AH10" i="1"/>
  <c r="AN10" i="1"/>
  <c r="AU10" i="1"/>
  <c r="BA10" i="1"/>
  <c r="BG10" i="1"/>
  <c r="BN10" i="1"/>
  <c r="BT10" i="1"/>
  <c r="BY10" i="1"/>
  <c r="AE10" i="1"/>
  <c r="AR10" i="1"/>
  <c r="BE10" i="1"/>
  <c r="BP10" i="1"/>
  <c r="CC10" i="1"/>
  <c r="X10" i="1"/>
  <c r="AI10" i="1"/>
  <c r="AV10" i="1"/>
  <c r="BI10" i="1"/>
  <c r="BU10" i="1"/>
  <c r="Y10" i="1"/>
  <c r="AW10" i="1"/>
  <c r="BW10" i="1"/>
  <c r="AD10" i="1"/>
  <c r="BB10" i="1"/>
  <c r="CB10" i="1"/>
  <c r="AL10" i="1"/>
  <c r="BJ10" i="1"/>
  <c r="BO10" i="1"/>
  <c r="AQ10" i="1"/>
  <c r="V6" i="1"/>
  <c r="AB6" i="1"/>
  <c r="AF6" i="1"/>
  <c r="AJ6" i="1"/>
  <c r="AP6" i="1"/>
  <c r="AT6" i="1"/>
  <c r="AX6" i="1"/>
  <c r="BD6" i="1"/>
  <c r="BH6" i="1"/>
  <c r="BL6" i="1"/>
  <c r="BR6" i="1"/>
  <c r="BV6" i="1"/>
  <c r="BZ6" i="1"/>
  <c r="CF6" i="1"/>
  <c r="AC6" i="1"/>
  <c r="AH6" i="1"/>
  <c r="AN6" i="1"/>
  <c r="AU6" i="1"/>
  <c r="BA6" i="1"/>
  <c r="BG6" i="1"/>
  <c r="BN6" i="1"/>
  <c r="BT6" i="1"/>
  <c r="BY6" i="1"/>
  <c r="X6" i="1"/>
  <c r="AD6" i="1"/>
  <c r="AI6" i="1"/>
  <c r="AQ6" i="1"/>
  <c r="AV6" i="1"/>
  <c r="BB6" i="1"/>
  <c r="BI6" i="1"/>
  <c r="BO6" i="1"/>
  <c r="BU6" i="1"/>
  <c r="CB6" i="1"/>
  <c r="AG6" i="1"/>
  <c r="AS6" i="1"/>
  <c r="BF6" i="1"/>
  <c r="BS6" i="1"/>
  <c r="CD6" i="1"/>
  <c r="Y6" i="1"/>
  <c r="AL6" i="1"/>
  <c r="AW6" i="1"/>
  <c r="BJ6" i="1"/>
  <c r="BW6" i="1"/>
  <c r="AE6" i="1"/>
  <c r="BE6" i="1"/>
  <c r="CC6" i="1"/>
  <c r="AM6" i="1"/>
  <c r="BK6" i="1"/>
  <c r="BP6" i="1"/>
  <c r="Z6" i="1"/>
  <c r="BX6" i="1"/>
  <c r="AR6" i="1"/>
  <c r="AZ6" i="1"/>
  <c r="V17" i="1"/>
  <c r="AB17" i="1"/>
  <c r="AF17" i="1"/>
  <c r="AJ17" i="1"/>
  <c r="AP17" i="1"/>
  <c r="AT17" i="1"/>
  <c r="AX17" i="1"/>
  <c r="BD17" i="1"/>
  <c r="BH17" i="1"/>
  <c r="BL17" i="1"/>
  <c r="BR17" i="1"/>
  <c r="BV17" i="1"/>
  <c r="BZ17" i="1"/>
  <c r="CF17" i="1"/>
  <c r="X17" i="1"/>
  <c r="AC17" i="1"/>
  <c r="AG17" i="1"/>
  <c r="AL17" i="1"/>
  <c r="AQ17" i="1"/>
  <c r="AU17" i="1"/>
  <c r="AZ17" i="1"/>
  <c r="BE17" i="1"/>
  <c r="BI17" i="1"/>
  <c r="BN17" i="1"/>
  <c r="BS17" i="1"/>
  <c r="BW17" i="1"/>
  <c r="CB17" i="1"/>
  <c r="Y17" i="1"/>
  <c r="AH17" i="1"/>
  <c r="AR17" i="1"/>
  <c r="BA17" i="1"/>
  <c r="BJ17" i="1"/>
  <c r="BT17" i="1"/>
  <c r="CC17" i="1"/>
  <c r="Z17" i="1"/>
  <c r="AI17" i="1"/>
  <c r="AS17" i="1"/>
  <c r="BB17" i="1"/>
  <c r="BK17" i="1"/>
  <c r="BU17" i="1"/>
  <c r="CD17" i="1"/>
  <c r="AD17" i="1"/>
  <c r="AM17" i="1"/>
  <c r="AV17" i="1"/>
  <c r="BF17" i="1"/>
  <c r="BO17" i="1"/>
  <c r="BX17" i="1"/>
  <c r="AN17" i="1"/>
  <c r="BY17" i="1"/>
  <c r="AE17" i="1"/>
  <c r="AW17" i="1"/>
  <c r="BG17" i="1"/>
  <c r="BP17" i="1"/>
  <c r="Y13" i="1"/>
  <c r="AD13" i="1"/>
  <c r="AH13" i="1"/>
  <c r="AM13" i="1"/>
  <c r="AR13" i="1"/>
  <c r="AV13" i="1"/>
  <c r="Z13" i="1"/>
  <c r="AF13" i="1"/>
  <c r="AL13" i="1"/>
  <c r="AS13" i="1"/>
  <c r="AX13" i="1"/>
  <c r="BD13" i="1"/>
  <c r="BH13" i="1"/>
  <c r="BL13" i="1"/>
  <c r="BR13" i="1"/>
  <c r="BV13" i="1"/>
  <c r="BZ13" i="1"/>
  <c r="CF13" i="1"/>
  <c r="AB13" i="1"/>
  <c r="AG13" i="1"/>
  <c r="AN13" i="1"/>
  <c r="AT13" i="1"/>
  <c r="AZ13" i="1"/>
  <c r="BE13" i="1"/>
  <c r="BI13" i="1"/>
  <c r="BN13" i="1"/>
  <c r="BS13" i="1"/>
  <c r="BW13" i="1"/>
  <c r="CB13" i="1"/>
  <c r="V13" i="1"/>
  <c r="AI13" i="1"/>
  <c r="AU13" i="1"/>
  <c r="BF13" i="1"/>
  <c r="BO13" i="1"/>
  <c r="BX13" i="1"/>
  <c r="X13" i="1"/>
  <c r="AJ13" i="1"/>
  <c r="AW13" i="1"/>
  <c r="BG13" i="1"/>
  <c r="BP13" i="1"/>
  <c r="BY13" i="1"/>
  <c r="AC13" i="1"/>
  <c r="AP13" i="1"/>
  <c r="BA13" i="1"/>
  <c r="BJ13" i="1"/>
  <c r="BT13" i="1"/>
  <c r="CC13" i="1"/>
  <c r="BK13" i="1"/>
  <c r="AE13" i="1"/>
  <c r="CD13" i="1"/>
  <c r="AQ13" i="1"/>
  <c r="BB13" i="1"/>
  <c r="BU13" i="1"/>
  <c r="X9" i="1"/>
  <c r="AC9" i="1"/>
  <c r="AG9" i="1"/>
  <c r="AL9" i="1"/>
  <c r="AQ9" i="1"/>
  <c r="V9" i="1"/>
  <c r="AD9" i="1"/>
  <c r="AI9" i="1"/>
  <c r="AP9" i="1"/>
  <c r="AU9" i="1"/>
  <c r="AZ9" i="1"/>
  <c r="BE9" i="1"/>
  <c r="BI9" i="1"/>
  <c r="BN9" i="1"/>
  <c r="BS9" i="1"/>
  <c r="BW9" i="1"/>
  <c r="CB9" i="1"/>
  <c r="AB9" i="1"/>
  <c r="AJ9" i="1"/>
  <c r="AS9" i="1"/>
  <c r="AX9" i="1"/>
  <c r="BF9" i="1"/>
  <c r="BK9" i="1"/>
  <c r="BR9" i="1"/>
  <c r="BX9" i="1"/>
  <c r="CD9" i="1"/>
  <c r="AE9" i="1"/>
  <c r="AM9" i="1"/>
  <c r="AT9" i="1"/>
  <c r="BA9" i="1"/>
  <c r="BG9" i="1"/>
  <c r="BL9" i="1"/>
  <c r="BT9" i="1"/>
  <c r="BY9" i="1"/>
  <c r="CF9" i="1"/>
  <c r="Z9" i="1"/>
  <c r="AR9" i="1"/>
  <c r="BD9" i="1"/>
  <c r="BP9" i="1"/>
  <c r="CC9" i="1"/>
  <c r="AF9" i="1"/>
  <c r="AV9" i="1"/>
  <c r="BH9" i="1"/>
  <c r="BU9" i="1"/>
  <c r="AH9" i="1"/>
  <c r="BJ9" i="1"/>
  <c r="AN9" i="1"/>
  <c r="BO9" i="1"/>
  <c r="AW9" i="1"/>
  <c r="BV9" i="1"/>
  <c r="Y9" i="1"/>
  <c r="BZ9" i="1"/>
  <c r="BB9" i="1"/>
  <c r="X5" i="1"/>
  <c r="AC5" i="1"/>
  <c r="AG5" i="1"/>
  <c r="AL5" i="1"/>
  <c r="AQ5" i="1"/>
  <c r="AU5" i="1"/>
  <c r="AZ5" i="1"/>
  <c r="BE5" i="1"/>
  <c r="BI5" i="1"/>
  <c r="BN5" i="1"/>
  <c r="BS5" i="1"/>
  <c r="BW5" i="1"/>
  <c r="CB5" i="1"/>
  <c r="AB5" i="1"/>
  <c r="AH5" i="1"/>
  <c r="AN5" i="1"/>
  <c r="AT5" i="1"/>
  <c r="BA5" i="1"/>
  <c r="BG5" i="1"/>
  <c r="BL5" i="1"/>
  <c r="BT5" i="1"/>
  <c r="BY5" i="1"/>
  <c r="CF5" i="1"/>
  <c r="V5" i="1"/>
  <c r="AD5" i="1"/>
  <c r="AI5" i="1"/>
  <c r="AP5" i="1"/>
  <c r="AV5" i="1"/>
  <c r="BB5" i="1"/>
  <c r="BH5" i="1"/>
  <c r="BO5" i="1"/>
  <c r="BU5" i="1"/>
  <c r="BZ5" i="1"/>
  <c r="AF5" i="1"/>
  <c r="AS5" i="1"/>
  <c r="BF5" i="1"/>
  <c r="BR5" i="1"/>
  <c r="CD5" i="1"/>
  <c r="Y5" i="1"/>
  <c r="AJ5" i="1"/>
  <c r="AW5" i="1"/>
  <c r="BJ5" i="1"/>
  <c r="BV5" i="1"/>
  <c r="AR5" i="1"/>
  <c r="BP5" i="1"/>
  <c r="Z5" i="1"/>
  <c r="AX5" i="1"/>
  <c r="BX5" i="1"/>
  <c r="AE5" i="1"/>
  <c r="CC5" i="1"/>
  <c r="AM5" i="1"/>
  <c r="BD5" i="1"/>
  <c r="BK5" i="1"/>
  <c r="Y19" i="1"/>
  <c r="AD19" i="1"/>
  <c r="AH19" i="1"/>
  <c r="AM19" i="1"/>
  <c r="AR19" i="1"/>
  <c r="AV19" i="1"/>
  <c r="BA19" i="1"/>
  <c r="BF19" i="1"/>
  <c r="BJ19" i="1"/>
  <c r="BO19" i="1"/>
  <c r="BT19" i="1"/>
  <c r="BX19" i="1"/>
  <c r="CC19" i="1"/>
  <c r="Z19" i="1"/>
  <c r="AE19" i="1"/>
  <c r="AI19" i="1"/>
  <c r="AN19" i="1"/>
  <c r="AS19" i="1"/>
  <c r="AW19" i="1"/>
  <c r="BB19" i="1"/>
  <c r="BG19" i="1"/>
  <c r="BK19" i="1"/>
  <c r="BP19" i="1"/>
  <c r="BU19" i="1"/>
  <c r="BY19" i="1"/>
  <c r="CD19" i="1"/>
  <c r="V19" i="1"/>
  <c r="AF19" i="1"/>
  <c r="AP19" i="1"/>
  <c r="AX19" i="1"/>
  <c r="BH19" i="1"/>
  <c r="BR19" i="1"/>
  <c r="BZ19" i="1"/>
  <c r="X19" i="1"/>
  <c r="AG19" i="1"/>
  <c r="AQ19" i="1"/>
  <c r="AZ19" i="1"/>
  <c r="BI19" i="1"/>
  <c r="BS19" i="1"/>
  <c r="CB19" i="1"/>
  <c r="AB19" i="1"/>
  <c r="AJ19" i="1"/>
  <c r="AT19" i="1"/>
  <c r="BD19" i="1"/>
  <c r="BL19" i="1"/>
  <c r="BV19" i="1"/>
  <c r="CF19" i="1"/>
  <c r="AC19" i="1"/>
  <c r="BN19" i="1"/>
  <c r="BE19" i="1"/>
  <c r="AU19" i="1"/>
  <c r="BW19" i="1"/>
  <c r="AL19" i="1"/>
  <c r="Z7" i="1"/>
  <c r="AE7" i="1"/>
  <c r="AI7" i="1"/>
  <c r="AN7" i="1"/>
  <c r="AS7" i="1"/>
  <c r="AW7" i="1"/>
  <c r="BB7" i="1"/>
  <c r="BG7" i="1"/>
  <c r="BK7" i="1"/>
  <c r="BP7" i="1"/>
  <c r="BU7" i="1"/>
  <c r="BY7" i="1"/>
  <c r="CD7" i="1"/>
  <c r="V7" i="1"/>
  <c r="AC7" i="1"/>
  <c r="AH7" i="1"/>
  <c r="AP7" i="1"/>
  <c r="AU7" i="1"/>
  <c r="BA7" i="1"/>
  <c r="BH7" i="1"/>
  <c r="BN7" i="1"/>
  <c r="BT7" i="1"/>
  <c r="BZ7" i="1"/>
  <c r="X7" i="1"/>
  <c r="AD7" i="1"/>
  <c r="AJ7" i="1"/>
  <c r="AQ7" i="1"/>
  <c r="AV7" i="1"/>
  <c r="BD7" i="1"/>
  <c r="BI7" i="1"/>
  <c r="AG7" i="1"/>
  <c r="AT7" i="1"/>
  <c r="BF7" i="1"/>
  <c r="BR7" i="1"/>
  <c r="BX7" i="1"/>
  <c r="Y7" i="1"/>
  <c r="AL7" i="1"/>
  <c r="AX7" i="1"/>
  <c r="BJ7" i="1"/>
  <c r="BS7" i="1"/>
  <c r="CB7" i="1"/>
  <c r="AR7" i="1"/>
  <c r="BO7" i="1"/>
  <c r="CF7" i="1"/>
  <c r="AB7" i="1"/>
  <c r="AZ7" i="1"/>
  <c r="BV7" i="1"/>
  <c r="BE7" i="1"/>
  <c r="BL7" i="1"/>
  <c r="AF7" i="1"/>
  <c r="BW7" i="1"/>
  <c r="AM7" i="1"/>
  <c r="CC7" i="1"/>
  <c r="AW3" i="1"/>
  <c r="BB3" i="1"/>
  <c r="BG3" i="1"/>
  <c r="BK3" i="1"/>
  <c r="BP3" i="1"/>
  <c r="BU3" i="1"/>
  <c r="BY3" i="1"/>
  <c r="CD3" i="1"/>
  <c r="AE3" i="1"/>
  <c r="AI3" i="1"/>
  <c r="AN3" i="1"/>
  <c r="AS3" i="1"/>
  <c r="AX3" i="1"/>
  <c r="BE3" i="1"/>
  <c r="BJ3" i="1"/>
  <c r="BR3" i="1"/>
  <c r="BW3" i="1"/>
  <c r="CC3" i="1"/>
  <c r="AB3" i="1"/>
  <c r="AG3" i="1"/>
  <c r="AM3" i="1"/>
  <c r="AT3" i="1"/>
  <c r="AZ3" i="1"/>
  <c r="BF3" i="1"/>
  <c r="BL3" i="1"/>
  <c r="BS3" i="1"/>
  <c r="BX3" i="1"/>
  <c r="CF3" i="1"/>
  <c r="AC3" i="1"/>
  <c r="AH3" i="1"/>
  <c r="AP3" i="1"/>
  <c r="W3" i="1"/>
  <c r="BD3" i="1"/>
  <c r="BO3" i="1"/>
  <c r="CB3" i="1"/>
  <c r="AF3" i="1"/>
  <c r="AR3" i="1"/>
  <c r="AU3" i="1"/>
  <c r="BA3" i="1"/>
  <c r="BH3" i="1"/>
  <c r="BN3" i="1"/>
  <c r="BT3" i="1"/>
  <c r="BZ3" i="1"/>
  <c r="X3" i="1"/>
  <c r="AD3" i="1"/>
  <c r="AJ3" i="1"/>
  <c r="AQ3" i="1"/>
  <c r="AV3" i="1"/>
  <c r="BI3" i="1"/>
  <c r="BV3" i="1"/>
  <c r="Y3" i="1"/>
  <c r="AL3" i="1"/>
  <c r="X16" i="1"/>
  <c r="AC16" i="1"/>
  <c r="AG16" i="1"/>
  <c r="AL16" i="1"/>
  <c r="AQ16" i="1"/>
  <c r="AU16" i="1"/>
  <c r="AZ16" i="1"/>
  <c r="BE16" i="1"/>
  <c r="BI16" i="1"/>
  <c r="BN16" i="1"/>
  <c r="BS16" i="1"/>
  <c r="BW16" i="1"/>
  <c r="CB16" i="1"/>
  <c r="Y16" i="1"/>
  <c r="AD16" i="1"/>
  <c r="AH16" i="1"/>
  <c r="AM16" i="1"/>
  <c r="AR16" i="1"/>
  <c r="AV16" i="1"/>
  <c r="BA16" i="1"/>
  <c r="BF16" i="1"/>
  <c r="BJ16" i="1"/>
  <c r="BO16" i="1"/>
  <c r="BT16" i="1"/>
  <c r="BX16" i="1"/>
  <c r="CC16" i="1"/>
  <c r="AE16" i="1"/>
  <c r="AN16" i="1"/>
  <c r="AW16" i="1"/>
  <c r="BG16" i="1"/>
  <c r="BP16" i="1"/>
  <c r="BY16" i="1"/>
  <c r="V16" i="1"/>
  <c r="AF16" i="1"/>
  <c r="AP16" i="1"/>
  <c r="AX16" i="1"/>
  <c r="BH16" i="1"/>
  <c r="BR16" i="1"/>
  <c r="BZ16" i="1"/>
  <c r="Z16" i="1"/>
  <c r="AI16" i="1"/>
  <c r="AS16" i="1"/>
  <c r="BB16" i="1"/>
  <c r="BK16" i="1"/>
  <c r="BU16" i="1"/>
  <c r="CD16" i="1"/>
  <c r="AB16" i="1"/>
  <c r="BL16" i="1"/>
  <c r="AT16" i="1"/>
  <c r="AJ16" i="1"/>
  <c r="BD16" i="1"/>
  <c r="BV16" i="1"/>
  <c r="CF16" i="1"/>
  <c r="Y12" i="1"/>
  <c r="AD12" i="1"/>
  <c r="AH12" i="1"/>
  <c r="AM12" i="1"/>
  <c r="AR12" i="1"/>
  <c r="Z12" i="1"/>
  <c r="AE12" i="1"/>
  <c r="AI12" i="1"/>
  <c r="AN12" i="1"/>
  <c r="AS12" i="1"/>
  <c r="AW12" i="1"/>
  <c r="BB12" i="1"/>
  <c r="BG12" i="1"/>
  <c r="BK12" i="1"/>
  <c r="BP12" i="1"/>
  <c r="BU12" i="1"/>
  <c r="BY12" i="1"/>
  <c r="CD12" i="1"/>
  <c r="X12" i="1"/>
  <c r="AG12" i="1"/>
  <c r="AQ12" i="1"/>
  <c r="AX12" i="1"/>
  <c r="BE12" i="1"/>
  <c r="BJ12" i="1"/>
  <c r="BR12" i="1"/>
  <c r="BW12" i="1"/>
  <c r="CC12" i="1"/>
  <c r="AB12" i="1"/>
  <c r="AJ12" i="1"/>
  <c r="AT12" i="1"/>
  <c r="AZ12" i="1"/>
  <c r="BF12" i="1"/>
  <c r="BL12" i="1"/>
  <c r="BS12" i="1"/>
  <c r="BX12" i="1"/>
  <c r="CF12" i="1"/>
  <c r="AC12" i="1"/>
  <c r="AU12" i="1"/>
  <c r="BH12" i="1"/>
  <c r="BT12" i="1"/>
  <c r="AF12" i="1"/>
  <c r="AV12" i="1"/>
  <c r="BI12" i="1"/>
  <c r="BV12" i="1"/>
  <c r="AL12" i="1"/>
  <c r="BA12" i="1"/>
  <c r="BN12" i="1"/>
  <c r="BZ12" i="1"/>
  <c r="V12" i="1"/>
  <c r="CB12" i="1"/>
  <c r="BO12" i="1"/>
  <c r="AP12" i="1"/>
  <c r="BD12" i="1"/>
  <c r="Y8" i="1"/>
  <c r="AD8" i="1"/>
  <c r="AH8" i="1"/>
  <c r="AM8" i="1"/>
  <c r="AR8" i="1"/>
  <c r="AV8" i="1"/>
  <c r="BA8" i="1"/>
  <c r="BF8" i="1"/>
  <c r="BJ8" i="1"/>
  <c r="BO8" i="1"/>
  <c r="BT8" i="1"/>
  <c r="BX8" i="1"/>
  <c r="CC8" i="1"/>
  <c r="V8" i="1"/>
  <c r="AC8" i="1"/>
  <c r="AI8" i="1"/>
  <c r="AP8" i="1"/>
  <c r="AU8" i="1"/>
  <c r="BB8" i="1"/>
  <c r="BH8" i="1"/>
  <c r="BN8" i="1"/>
  <c r="BU8" i="1"/>
  <c r="BZ8" i="1"/>
  <c r="X8" i="1"/>
  <c r="AF8" i="1"/>
  <c r="AN8" i="1"/>
  <c r="AW8" i="1"/>
  <c r="BE8" i="1"/>
  <c r="BL8" i="1"/>
  <c r="BV8" i="1"/>
  <c r="CD8" i="1"/>
  <c r="Z8" i="1"/>
  <c r="AG8" i="1"/>
  <c r="AQ8" i="1"/>
  <c r="AX8" i="1"/>
  <c r="BG8" i="1"/>
  <c r="BP8" i="1"/>
  <c r="BW8" i="1"/>
  <c r="CF8" i="1"/>
  <c r="AL8" i="1"/>
  <c r="BD8" i="1"/>
  <c r="BS8" i="1"/>
  <c r="AB8" i="1"/>
  <c r="AS8" i="1"/>
  <c r="BI8" i="1"/>
  <c r="BY8" i="1"/>
  <c r="AE8" i="1"/>
  <c r="BK8" i="1"/>
  <c r="AJ8" i="1"/>
  <c r="BR8" i="1"/>
  <c r="AT8" i="1"/>
  <c r="CB8" i="1"/>
  <c r="AZ8" i="1"/>
  <c r="Y4" i="1"/>
  <c r="AD4" i="1"/>
  <c r="AH4" i="1"/>
  <c r="AM4" i="1"/>
  <c r="AR4" i="1"/>
  <c r="AV4" i="1"/>
  <c r="BA4" i="1"/>
  <c r="BF4" i="1"/>
  <c r="BJ4" i="1"/>
  <c r="BO4" i="1"/>
  <c r="BT4" i="1"/>
  <c r="BX4" i="1"/>
  <c r="CC4" i="1"/>
  <c r="AB4" i="1"/>
  <c r="AG4" i="1"/>
  <c r="AN4" i="1"/>
  <c r="AT4" i="1"/>
  <c r="AZ4" i="1"/>
  <c r="BG4" i="1"/>
  <c r="BL4" i="1"/>
  <c r="BS4" i="1"/>
  <c r="BY4" i="1"/>
  <c r="CF4" i="1"/>
  <c r="V4" i="1"/>
  <c r="AC4" i="1"/>
  <c r="AI4" i="1"/>
  <c r="AP4" i="1"/>
  <c r="AU4" i="1"/>
  <c r="BB4" i="1"/>
  <c r="BH4" i="1"/>
  <c r="BN4" i="1"/>
  <c r="BU4" i="1"/>
  <c r="BZ4" i="1"/>
  <c r="AF4" i="1"/>
  <c r="AS4" i="1"/>
  <c r="BE4" i="1"/>
  <c r="BR4" i="1"/>
  <c r="CD4" i="1"/>
  <c r="X4" i="1"/>
  <c r="AJ4" i="1"/>
  <c r="AW4" i="1"/>
  <c r="BI4" i="1"/>
  <c r="BV4" i="1"/>
  <c r="AE4" i="1"/>
  <c r="BD4" i="1"/>
  <c r="CB4" i="1"/>
  <c r="AL4" i="1"/>
  <c r="BK4" i="1"/>
  <c r="AQ4" i="1"/>
  <c r="AX4" i="1"/>
  <c r="BP4" i="1"/>
  <c r="Z4" i="1"/>
  <c r="BW4" i="1"/>
  <c r="D22" i="11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T20" i="1"/>
  <c r="T21" i="1"/>
  <c r="T22" i="1"/>
  <c r="T15" i="1"/>
  <c r="T14" i="1"/>
  <c r="T16" i="1"/>
  <c r="T17" i="1"/>
  <c r="T18" i="1"/>
  <c r="T19" i="1"/>
  <c r="T13" i="1"/>
  <c r="T12" i="1"/>
  <c r="T4" i="1"/>
  <c r="T5" i="1"/>
  <c r="T6" i="1"/>
  <c r="T7" i="1"/>
  <c r="T8" i="1"/>
  <c r="T9" i="1"/>
  <c r="T10" i="1"/>
  <c r="T11" i="1"/>
  <c r="T3" i="1"/>
  <c r="J3" i="9"/>
  <c r="K3" i="9"/>
  <c r="J4" i="9"/>
  <c r="K4" i="9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K20" i="9"/>
  <c r="J20" i="9"/>
  <c r="L4" i="9"/>
  <c r="M4" i="9"/>
  <c r="L5" i="9"/>
  <c r="M5" i="9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B20" i="9"/>
  <c r="C20" i="9"/>
  <c r="D20" i="9"/>
  <c r="E20" i="9"/>
  <c r="F20" i="9"/>
  <c r="G20" i="9"/>
  <c r="P20" i="9"/>
  <c r="Q20" i="9"/>
  <c r="L3" i="9"/>
  <c r="L20" i="9"/>
  <c r="M3" i="9"/>
  <c r="M20" i="9"/>
  <c r="P22" i="1"/>
  <c r="O22" i="1"/>
  <c r="P21" i="1"/>
  <c r="O21" i="1"/>
  <c r="P20" i="1"/>
  <c r="O20" i="1"/>
  <c r="O17" i="1"/>
  <c r="O15" i="1"/>
  <c r="O8" i="1"/>
  <c r="P3" i="1"/>
  <c r="P4" i="1"/>
  <c r="P5" i="1"/>
  <c r="P6" i="1"/>
  <c r="P7" i="1"/>
  <c r="P8" i="1"/>
  <c r="P9" i="1"/>
  <c r="P10" i="1"/>
  <c r="P11" i="1"/>
  <c r="P12" i="1"/>
  <c r="P17" i="1"/>
  <c r="P16" i="1"/>
  <c r="P18" i="1"/>
  <c r="P19" i="1"/>
  <c r="P13" i="1"/>
  <c r="P14" i="1"/>
  <c r="P15" i="1"/>
  <c r="AA3" i="1" l="1"/>
  <c r="AO3" i="1"/>
  <c r="AY3" i="1"/>
  <c r="AK3" i="1"/>
  <c r="CU13" i="1"/>
  <c r="DU17" i="1"/>
  <c r="CU4" i="1"/>
  <c r="EH14" i="1"/>
  <c r="CE3" i="1"/>
  <c r="CA7" i="1"/>
  <c r="CU7" i="1"/>
  <c r="CU19" i="1"/>
  <c r="DU10" i="1"/>
  <c r="DH18" i="1"/>
  <c r="CE14" i="1"/>
  <c r="DH5" i="1"/>
  <c r="EH17" i="1"/>
  <c r="CE4" i="1"/>
  <c r="CE8" i="1"/>
  <c r="CA12" i="1"/>
  <c r="CA19" i="1"/>
  <c r="CE5" i="1"/>
  <c r="CA9" i="1"/>
  <c r="CE13" i="1"/>
  <c r="CA17" i="1"/>
  <c r="CA6" i="1"/>
  <c r="CA18" i="1"/>
  <c r="CE18" i="1"/>
  <c r="CE11" i="1"/>
  <c r="CE15" i="1"/>
  <c r="CU11" i="1"/>
  <c r="EH11" i="1"/>
  <c r="DU15" i="1"/>
  <c r="DH19" i="1"/>
  <c r="CU10" i="1"/>
  <c r="EH10" i="1"/>
  <c r="DU18" i="1"/>
  <c r="DU12" i="1"/>
  <c r="EH12" i="1"/>
  <c r="DH16" i="1"/>
  <c r="DH6" i="1"/>
  <c r="CU14" i="1"/>
  <c r="CU5" i="1"/>
  <c r="DU5" i="1"/>
  <c r="EH5" i="1"/>
  <c r="CU9" i="1"/>
  <c r="DH9" i="1"/>
  <c r="CU17" i="1"/>
  <c r="EH3" i="1"/>
  <c r="CA10" i="1"/>
  <c r="CA15" i="1"/>
  <c r="EH7" i="1"/>
  <c r="DU11" i="1"/>
  <c r="EH8" i="1"/>
  <c r="DH12" i="1"/>
  <c r="DU3" i="1"/>
  <c r="BM8" i="1"/>
  <c r="BQ8" i="1"/>
  <c r="CA8" i="1"/>
  <c r="BQ16" i="1"/>
  <c r="AO16" i="1"/>
  <c r="BQ19" i="1"/>
  <c r="CE19" i="1"/>
  <c r="BQ5" i="1"/>
  <c r="CA13" i="1"/>
  <c r="CE17" i="1"/>
  <c r="CA14" i="1"/>
  <c r="CA11" i="1"/>
  <c r="AK15" i="1"/>
  <c r="DH7" i="1"/>
  <c r="CH15" i="1"/>
  <c r="D9" i="11" s="1"/>
  <c r="CU15" i="1"/>
  <c r="EH15" i="1"/>
  <c r="DU19" i="1"/>
  <c r="CU18" i="1"/>
  <c r="EH18" i="1"/>
  <c r="DH4" i="1"/>
  <c r="CU12" i="1"/>
  <c r="DU16" i="1"/>
  <c r="EH16" i="1"/>
  <c r="DU6" i="1"/>
  <c r="DH14" i="1"/>
  <c r="DU9" i="1"/>
  <c r="EH9" i="1"/>
  <c r="DH13" i="1"/>
  <c r="CU3" i="1"/>
  <c r="DH3" i="1"/>
  <c r="CA5" i="1"/>
  <c r="CE10" i="1"/>
  <c r="DH15" i="1"/>
  <c r="CA4" i="1"/>
  <c r="CE12" i="1"/>
  <c r="CE16" i="1"/>
  <c r="CA16" i="1"/>
  <c r="CA3" i="1"/>
  <c r="CE7" i="1"/>
  <c r="CE9" i="1"/>
  <c r="CE6" i="1"/>
  <c r="DU7" i="1"/>
  <c r="DH11" i="1"/>
  <c r="EH19" i="1"/>
  <c r="DH10" i="1"/>
  <c r="DU4" i="1"/>
  <c r="EH4" i="1"/>
  <c r="CU8" i="1"/>
  <c r="DH8" i="1"/>
  <c r="DU8" i="1"/>
  <c r="CU16" i="1"/>
  <c r="CU6" i="1"/>
  <c r="EH6" i="1"/>
  <c r="DU14" i="1"/>
  <c r="DU13" i="1"/>
  <c r="EH13" i="1"/>
  <c r="DH17" i="1"/>
  <c r="BQ6" i="1"/>
  <c r="BQ12" i="1"/>
  <c r="BQ3" i="1"/>
  <c r="BQ10" i="1"/>
  <c r="BQ14" i="1"/>
  <c r="BQ7" i="1"/>
  <c r="BQ13" i="1"/>
  <c r="BQ18" i="1"/>
  <c r="BQ11" i="1"/>
  <c r="BQ15" i="1"/>
  <c r="BQ4" i="1"/>
  <c r="BQ9" i="1"/>
  <c r="BQ17" i="1"/>
  <c r="BC8" i="1"/>
  <c r="BC16" i="1"/>
  <c r="BM18" i="1"/>
  <c r="BC4" i="1"/>
  <c r="BM7" i="1"/>
  <c r="BC5" i="1"/>
  <c r="BM5" i="1"/>
  <c r="BC18" i="1"/>
  <c r="BC11" i="1"/>
  <c r="BM15" i="1"/>
  <c r="BM16" i="1"/>
  <c r="BC10" i="1"/>
  <c r="BC14" i="1"/>
  <c r="BM4" i="1"/>
  <c r="BC12" i="1"/>
  <c r="BC7" i="1"/>
  <c r="BM9" i="1"/>
  <c r="BM17" i="1"/>
  <c r="BC17" i="1"/>
  <c r="BM10" i="1"/>
  <c r="BM11" i="1"/>
  <c r="BC15" i="1"/>
  <c r="BC9" i="1"/>
  <c r="BM12" i="1"/>
  <c r="BC3" i="1"/>
  <c r="BM3" i="1"/>
  <c r="BM19" i="1"/>
  <c r="BC19" i="1"/>
  <c r="BC13" i="1"/>
  <c r="BM13" i="1"/>
  <c r="BM6" i="1"/>
  <c r="BC6" i="1"/>
  <c r="BM14" i="1"/>
  <c r="AO11" i="1"/>
  <c r="AY4" i="1"/>
  <c r="AY8" i="1"/>
  <c r="AY12" i="1"/>
  <c r="AY9" i="1"/>
  <c r="AY13" i="1"/>
  <c r="AY17" i="1"/>
  <c r="AO17" i="1"/>
  <c r="AY15" i="1"/>
  <c r="AO15" i="1"/>
  <c r="AY5" i="1"/>
  <c r="AO18" i="1"/>
  <c r="AO4" i="1"/>
  <c r="AO8" i="1"/>
  <c r="AO12" i="1"/>
  <c r="AO7" i="1"/>
  <c r="AY7" i="1"/>
  <c r="AO5" i="1"/>
  <c r="AO6" i="1"/>
  <c r="AY18" i="1"/>
  <c r="AY6" i="1"/>
  <c r="AY16" i="1"/>
  <c r="AY19" i="1"/>
  <c r="AO19" i="1"/>
  <c r="AO9" i="1"/>
  <c r="AO13" i="1"/>
  <c r="AY10" i="1"/>
  <c r="AO10" i="1"/>
  <c r="AY14" i="1"/>
  <c r="AO14" i="1"/>
  <c r="AY11" i="1"/>
  <c r="W5" i="1"/>
  <c r="AA5" i="1"/>
  <c r="AK9" i="1"/>
  <c r="AK6" i="1"/>
  <c r="AK4" i="1"/>
  <c r="AK8" i="1"/>
  <c r="W19" i="1"/>
  <c r="AA19" i="1"/>
  <c r="W18" i="1"/>
  <c r="AA18" i="1"/>
  <c r="AK11" i="1"/>
  <c r="W11" i="1"/>
  <c r="AA11" i="1"/>
  <c r="W4" i="1"/>
  <c r="AA4" i="1"/>
  <c r="W13" i="1"/>
  <c r="AA13" i="1"/>
  <c r="AK17" i="1"/>
  <c r="W14" i="1"/>
  <c r="AA14" i="1"/>
  <c r="W7" i="1"/>
  <c r="AA7" i="1"/>
  <c r="W16" i="1"/>
  <c r="AA16" i="1"/>
  <c r="AK16" i="1"/>
  <c r="AK19" i="1"/>
  <c r="AK13" i="1"/>
  <c r="W17" i="1"/>
  <c r="AA17" i="1"/>
  <c r="AK10" i="1"/>
  <c r="AK14" i="1"/>
  <c r="E7" i="11"/>
  <c r="W10" i="1"/>
  <c r="AA10" i="1"/>
  <c r="W15" i="1"/>
  <c r="AA15" i="1"/>
  <c r="W12" i="1"/>
  <c r="AA12" i="1"/>
  <c r="W8" i="1"/>
  <c r="AA8" i="1"/>
  <c r="AK12" i="1"/>
  <c r="AK7" i="1"/>
  <c r="AK5" i="1"/>
  <c r="W9" i="1"/>
  <c r="AA9" i="1"/>
  <c r="W6" i="1"/>
  <c r="AA6" i="1"/>
  <c r="AK18" i="1"/>
  <c r="D6" i="11" l="1"/>
  <c r="D10" i="11" s="1"/>
  <c r="F6" i="11"/>
  <c r="D17" i="11"/>
  <c r="D16" i="11"/>
  <c r="G6" i="11"/>
  <c r="G9" i="11"/>
  <c r="E6" i="11"/>
  <c r="E9" i="11"/>
  <c r="D7" i="11"/>
  <c r="H7" i="11"/>
  <c r="E17" i="11"/>
  <c r="E16" i="11"/>
  <c r="F17" i="11"/>
  <c r="G17" i="11"/>
  <c r="H9" i="11"/>
  <c r="H17" i="11"/>
  <c r="F9" i="11"/>
  <c r="H6" i="11"/>
  <c r="D8" i="11"/>
  <c r="F7" i="11"/>
  <c r="F16" i="11"/>
  <c r="G7" i="11"/>
  <c r="F8" i="11"/>
  <c r="E8" i="11"/>
  <c r="H10" i="11" l="1"/>
  <c r="G10" i="11"/>
  <c r="G8" i="11"/>
  <c r="G11" i="11" s="1"/>
  <c r="G16" i="11"/>
  <c r="H16" i="11"/>
  <c r="H8" i="11"/>
  <c r="H11" i="11" s="1"/>
  <c r="D11" i="11"/>
  <c r="E11" i="11"/>
  <c r="E10" i="11"/>
  <c r="F11" i="11"/>
  <c r="F10" i="11"/>
</calcChain>
</file>

<file path=xl/sharedStrings.xml><?xml version="1.0" encoding="utf-8"?>
<sst xmlns="http://schemas.openxmlformats.org/spreadsheetml/2006/main" count="371" uniqueCount="107">
  <si>
    <t>Contractual Fee</t>
  </si>
  <si>
    <t>Actual Paid</t>
  </si>
  <si>
    <t>Inoviced Fee</t>
  </si>
  <si>
    <t>University</t>
  </si>
  <si>
    <t>Joining fee/Year 1</t>
  </si>
  <si>
    <t>Annual Legal Support</t>
  </si>
  <si>
    <t>Year 2</t>
  </si>
  <si>
    <t>Year 3</t>
  </si>
  <si>
    <t>Year 4</t>
  </si>
  <si>
    <t>Year 5</t>
  </si>
  <si>
    <t>2016 May</t>
  </si>
  <si>
    <t>2017 Apr</t>
  </si>
  <si>
    <t>ACU</t>
  </si>
  <si>
    <t>CSU</t>
  </si>
  <si>
    <t>CUR</t>
  </si>
  <si>
    <t>ECU</t>
  </si>
  <si>
    <t>FUA</t>
  </si>
  <si>
    <t>JCU</t>
  </si>
  <si>
    <t>MQU</t>
  </si>
  <si>
    <t>MUR</t>
  </si>
  <si>
    <t>RMIT</t>
  </si>
  <si>
    <t>SCU</t>
  </si>
  <si>
    <t>UoA</t>
  </si>
  <si>
    <t>UNSW</t>
  </si>
  <si>
    <t>USYD</t>
  </si>
  <si>
    <t>UWA</t>
  </si>
  <si>
    <t>UC</t>
  </si>
  <si>
    <t>UNE</t>
  </si>
  <si>
    <t>UniSA</t>
  </si>
  <si>
    <t>Grand Total</t>
  </si>
  <si>
    <t>Please select a university from the drop down list to review the dashboard for a specific university</t>
  </si>
  <si>
    <t>2016 
("$000")</t>
  </si>
  <si>
    <t>2017 
("$000")</t>
  </si>
  <si>
    <t>2018 
("$000")</t>
  </si>
  <si>
    <t>Contract Signed</t>
  </si>
  <si>
    <t>Contract Waiting for Signature</t>
  </si>
  <si>
    <t>Pipeline</t>
  </si>
  <si>
    <t>Savings (Contract Signed) vs Spend Addressed (%)</t>
  </si>
  <si>
    <r>
      <t>Savings (All Status)</t>
    </r>
    <r>
      <rPr>
        <sz val="5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vs Spend Addressed(%)</t>
    </r>
  </si>
  <si>
    <t>Desired ROI (All Status)</t>
  </si>
  <si>
    <t>University Fee Paid</t>
  </si>
  <si>
    <t>Total # Categories Addressed</t>
  </si>
  <si>
    <t># of Categories Participated</t>
  </si>
  <si>
    <t>% of Participation</t>
  </si>
  <si>
    <t>Wave 1</t>
  </si>
  <si>
    <t>Wave 2</t>
  </si>
  <si>
    <t>Accommodation</t>
  </si>
  <si>
    <t>Computer Supplies</t>
  </si>
  <si>
    <t>Participating University</t>
  </si>
  <si>
    <t>Category</t>
  </si>
  <si>
    <t>Sub-category</t>
  </si>
  <si>
    <t>CDL's Name</t>
  </si>
  <si>
    <t>Sourcing Manager</t>
  </si>
  <si>
    <t>Wave</t>
  </si>
  <si>
    <t>SPW</t>
  </si>
  <si>
    <t>Project Name</t>
  </si>
  <si>
    <t>Project Progress</t>
  </si>
  <si>
    <t>Supplier Name</t>
  </si>
  <si>
    <t>Contract Status</t>
  </si>
  <si>
    <t>Annual Addressable Spend</t>
  </si>
  <si>
    <t>Contracted Annual Savings</t>
  </si>
  <si>
    <t>Line of Sight % Savings</t>
  </si>
  <si>
    <t>New Contracted Spend</t>
  </si>
  <si>
    <t>Contract Start Date</t>
  </si>
  <si>
    <t>Contract End Date</t>
  </si>
  <si>
    <t>Contract Year</t>
  </si>
  <si>
    <t>Comments</t>
  </si>
  <si>
    <t>Completed</t>
  </si>
  <si>
    <t>Peter Barnes</t>
  </si>
  <si>
    <t>Khushboo Chovatia</t>
  </si>
  <si>
    <t>Dell</t>
  </si>
  <si>
    <t>JCU mentioned they will wait for QLD government RFT for CS to complete before deciding on Contract</t>
  </si>
  <si>
    <t>Jason Raphael / Miranda Braga</t>
  </si>
  <si>
    <t>ACU is still reviewing contract and has not started engaging with supplier</t>
  </si>
  <si>
    <t>Dell &amp; Acer signed, Lenovo under discussion</t>
  </si>
  <si>
    <t>Dell and Acer contract executed , Lenovo contract in discussion
savings might be higher than LoS as uni also taking up lenovo and Acer contract apart from Dell</t>
  </si>
  <si>
    <t>UniSuper</t>
  </si>
  <si>
    <t>Month</t>
  </si>
  <si>
    <t xml:space="preserve"> Contract Year</t>
  </si>
  <si>
    <t>CY1</t>
  </si>
  <si>
    <t>CY2</t>
  </si>
  <si>
    <t>CY3</t>
  </si>
  <si>
    <t>CY4</t>
  </si>
  <si>
    <t>CY5</t>
  </si>
  <si>
    <t>Savings End Date</t>
  </si>
  <si>
    <t>2016 Total</t>
  </si>
  <si>
    <t>2017 Total</t>
  </si>
  <si>
    <t>2018 Total</t>
  </si>
  <si>
    <t>2019 Total</t>
  </si>
  <si>
    <t>2020 Total</t>
  </si>
  <si>
    <t>2019 
("$000")</t>
  </si>
  <si>
    <t>2020 
("$000")</t>
  </si>
  <si>
    <t>Spend Addressed</t>
  </si>
  <si>
    <t>CY 1
("$000")</t>
  </si>
  <si>
    <t>CY 2
("$000")</t>
  </si>
  <si>
    <t>CY 3
("$000")</t>
  </si>
  <si>
    <t>CY 4
("$000")</t>
  </si>
  <si>
    <t>CY 5
("$000")</t>
  </si>
  <si>
    <t>Actual ROI (Contract Signed)</t>
  </si>
  <si>
    <t>CY1 Total</t>
  </si>
  <si>
    <t>CY2 Total</t>
  </si>
  <si>
    <t>CY3 Total</t>
  </si>
  <si>
    <t>CY4 Total</t>
  </si>
  <si>
    <t>CY5 Total</t>
  </si>
  <si>
    <t>Wave 3</t>
  </si>
  <si>
    <t>(blank)</t>
  </si>
  <si>
    <t>Count of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</si>
</sst>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&quot;$&quot;#,##0.00"/>
    <numFmt numFmtId="167" formatCode="&quot;$&quot;#,##0"/>
    <numFmt numFmtId="168" formatCode="0.0%"/>
    <numFmt numFmtId="169" formatCode="&quot;$&quot;#,##0,"/>
    <numFmt numFmtId="170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i/>
      <sz val="14"/>
      <color theme="5"/>
      <name val="Calibri"/>
      <family val="2"/>
      <scheme val="minor"/>
    </font>
    <font>
      <sz val="5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DADBD0"/>
        <bgColor indexed="64"/>
      </patternFill>
    </fill>
    <fill>
      <patternFill patternType="solid">
        <fgColor rgb="FFEDEEE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7" fontId="0" fillId="0" borderId="1" xfId="0" applyNumberFormat="1" applyBorder="1" applyAlignment="1">
      <alignment vertical="center"/>
    </xf>
    <xf numFmtId="9" fontId="0" fillId="0" borderId="1" xfId="2" applyFont="1" applyBorder="1" applyAlignment="1">
      <alignment vertical="center"/>
    </xf>
    <xf numFmtId="44" fontId="0" fillId="0" borderId="0" xfId="1" applyFont="1" applyAlignment="1">
      <alignment vertical="center"/>
    </xf>
    <xf numFmtId="9" fontId="0" fillId="0" borderId="0" xfId="2" applyFont="1" applyAlignment="1">
      <alignment vertical="center"/>
    </xf>
    <xf numFmtId="167" fontId="3" fillId="0" borderId="0" xfId="0" applyNumberFormat="1" applyFont="1" applyAlignment="1">
      <alignment horizontal="center"/>
    </xf>
    <xf numFmtId="44" fontId="0" fillId="0" borderId="0" xfId="1" applyFont="1"/>
    <xf numFmtId="9" fontId="0" fillId="0" borderId="0" xfId="2" applyFont="1"/>
    <xf numFmtId="0" fontId="0" fillId="0" borderId="0" xfId="0" applyAlignment="1">
      <alignment vertical="center"/>
    </xf>
    <xf numFmtId="166" fontId="0" fillId="0" borderId="0" xfId="0" applyNumberFormat="1"/>
    <xf numFmtId="167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5" fontId="0" fillId="5" borderId="1" xfId="1" applyNumberFormat="1" applyFon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 wrapText="1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7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2" fillId="10" borderId="1" xfId="2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 wrapText="1"/>
    </xf>
    <xf numFmtId="169" fontId="9" fillId="8" borderId="0" xfId="0" applyNumberFormat="1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 vertical="center" wrapText="1"/>
    </xf>
    <xf numFmtId="169" fontId="9" fillId="9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8" borderId="0" xfId="0" applyFont="1" applyFill="1" applyBorder="1" applyAlignment="1">
      <alignment vertical="center" wrapText="1"/>
    </xf>
    <xf numFmtId="170" fontId="13" fillId="8" borderId="0" xfId="0" applyNumberFormat="1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vertical="center" wrapText="1"/>
    </xf>
    <xf numFmtId="170" fontId="13" fillId="9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3" fontId="13" fillId="8" borderId="0" xfId="0" applyNumberFormat="1" applyFont="1" applyFill="1" applyBorder="1" applyAlignment="1">
      <alignment horizontal="center" vertical="center" wrapText="1"/>
    </xf>
    <xf numFmtId="9" fontId="13" fillId="8" borderId="0" xfId="2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 readingOrder="1"/>
    </xf>
    <xf numFmtId="0" fontId="17" fillId="10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center" vertical="center" wrapText="1" readingOrder="1"/>
    </xf>
    <xf numFmtId="0" fontId="14" fillId="12" borderId="0" xfId="0" applyFont="1" applyFill="1" applyBorder="1" applyAlignment="1">
      <alignment horizontal="center" vertical="center" wrapText="1"/>
    </xf>
    <xf numFmtId="167" fontId="9" fillId="4" borderId="0" xfId="0" applyNumberFormat="1" applyFont="1" applyFill="1" applyAlignment="1">
      <alignment vertical="center"/>
    </xf>
    <xf numFmtId="17" fontId="0" fillId="4" borderId="1" xfId="0" applyNumberForma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167" fontId="9" fillId="3" borderId="0" xfId="0" applyNumberFormat="1" applyFont="1" applyFill="1" applyBorder="1" applyAlignment="1">
      <alignment vertical="center"/>
    </xf>
    <xf numFmtId="167" fontId="9" fillId="3" borderId="0" xfId="0" applyNumberFormat="1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/>
    <xf numFmtId="17" fontId="0" fillId="13" borderId="1" xfId="0" applyNumberFormat="1" applyFill="1" applyBorder="1" applyAlignment="1">
      <alignment horizontal="center" vertical="center" wrapText="1"/>
    </xf>
    <xf numFmtId="17" fontId="0" fillId="14" borderId="1" xfId="0" applyNumberFormat="1" applyFill="1" applyBorder="1" applyAlignment="1">
      <alignment horizontal="center" vertical="center" wrapText="1"/>
    </xf>
    <xf numFmtId="17" fontId="6" fillId="14" borderId="1" xfId="0" applyNumberFormat="1" applyFont="1" applyFill="1" applyBorder="1" applyAlignment="1">
      <alignment horizontal="center" vertical="center" wrapText="1"/>
    </xf>
    <xf numFmtId="17" fontId="0" fillId="4" borderId="3" xfId="0" applyNumberFormat="1" applyFill="1" applyBorder="1" applyAlignment="1">
      <alignment horizontal="center" vertical="center" wrapText="1"/>
    </xf>
    <xf numFmtId="17" fontId="0" fillId="14" borderId="4" xfId="0" applyNumberFormat="1" applyFill="1" applyBorder="1" applyAlignment="1">
      <alignment horizontal="center" vertical="center" wrapText="1"/>
    </xf>
    <xf numFmtId="167" fontId="0" fillId="0" borderId="5" xfId="0" applyNumberFormat="1" applyBorder="1" applyAlignment="1">
      <alignment vertical="center"/>
    </xf>
    <xf numFmtId="167" fontId="0" fillId="14" borderId="0" xfId="0" applyNumberFormat="1" applyFill="1" applyAlignment="1">
      <alignment vertical="center"/>
    </xf>
    <xf numFmtId="167" fontId="9" fillId="14" borderId="0" xfId="0" applyNumberFormat="1" applyFont="1" applyFill="1" applyAlignment="1">
      <alignment vertical="center"/>
    </xf>
    <xf numFmtId="168" fontId="9" fillId="8" borderId="0" xfId="2" applyNumberFormat="1" applyFont="1" applyFill="1" applyBorder="1" applyAlignment="1">
      <alignment horizontal="center" vertical="center" wrapText="1"/>
    </xf>
    <xf numFmtId="168" fontId="9" fillId="9" borderId="0" xfId="2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67" fontId="0" fillId="13" borderId="0" xfId="0" applyNumberFormat="1" applyFill="1" applyAlignment="1">
      <alignment vertical="center"/>
    </xf>
    <xf numFmtId="0" fontId="0" fillId="0" borderId="0" xfId="0" pivotButton="1"/>
    <xf numFmtId="0" fontId="0" fillId="0" borderId="0" xfId="0" applyNumberFormat="1"/>
    <xf numFmtId="3" fontId="13" fillId="9" borderId="0" xfId="0" applyNumberFormat="1" applyFont="1" applyFill="1" applyBorder="1" applyAlignment="1">
      <alignment horizontal="center" vertical="center" wrapText="1"/>
    </xf>
    <xf numFmtId="9" fontId="13" fillId="9" borderId="0" xfId="2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left" vertical="center" wrapText="1"/>
    </xf>
  </cellXfs>
  <cellStyles count="7">
    <cellStyle name="Currency" xfId="1" builtinId="4"/>
    <cellStyle name="Currency 2" xfId="3"/>
    <cellStyle name="Normal" xfId="0" builtinId="0"/>
    <cellStyle name="Normal 2" xfId="6"/>
    <cellStyle name="Normal 2 3" xfId="4"/>
    <cellStyle name="Normal 8" xfId="5"/>
    <cellStyle name="Percent" xfId="2" builtinId="5"/>
  </cellStyles>
  <dxfs count="0"/>
  <tableStyles count="0" defaultTableStyle="TableStyleMedium2" defaultPivotStyle="PivotStyleLight16"/>
  <colors>
    <mruColors>
      <color rgb="FF00CCFF"/>
      <color rgb="FFFF9900"/>
      <color rgb="FFFF0066"/>
      <color rgb="FF00BBEE"/>
      <color rgb="FFFF33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Savings Overview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Dashboard!$C$6</c:f>
              <c:strCache>
                <c:ptCount val="1"/>
                <c:pt idx="0">
                  <c:v>Contract Signed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Dashboard!$D$5:$H$5</c:f>
              <c:strCache>
                <c:ptCount val="5"/>
                <c:pt idx="0">
                  <c:v>2016 
("$000")</c:v>
                </c:pt>
                <c:pt idx="1">
                  <c:v>2017 
("$000")</c:v>
                </c:pt>
                <c:pt idx="2">
                  <c:v>2018 
("$000")</c:v>
                </c:pt>
                <c:pt idx="3">
                  <c:v>2019 
("$000")</c:v>
                </c:pt>
                <c:pt idx="4">
                  <c:v>2020 
("$000")</c:v>
                </c:pt>
              </c:strCache>
            </c:strRef>
          </c:cat>
          <c:val>
            <c:numRef>
              <c:f>Dashboard!$D$6:$H$6</c:f>
              <c:numCache>
                <c:formatCode>"$"#,##0,</c:formatCode>
                <c:ptCount val="5"/>
                <c:pt idx="0">
                  <c:v>13027.41979820121</c:v>
                </c:pt>
                <c:pt idx="1">
                  <c:v>156329.03757841451</c:v>
                </c:pt>
                <c:pt idx="2">
                  <c:v>156329.03757841451</c:v>
                </c:pt>
                <c:pt idx="3">
                  <c:v>156329.03757841451</c:v>
                </c:pt>
                <c:pt idx="4">
                  <c:v>156329.03757841451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9-49A2-9D76-ADA74D82D72D}"/>
            </c:ext>
          </c:extLst>
        </c:ser>
        <c:ser>
          <c:idx val="1"/>
          <c:order val="1"/>
          <c:tx>
            <c:strRef>
              <c:f>Dashboard!$C$7</c:f>
              <c:strCache>
                <c:ptCount val="1"/>
                <c:pt idx="0">
                  <c:v>Contract Waiting for Signature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Dashboard!$D$5:$H$5</c:f>
              <c:strCache>
                <c:ptCount val="5"/>
                <c:pt idx="0">
                  <c:v>2016 
("$000")</c:v>
                </c:pt>
                <c:pt idx="1">
                  <c:v>2017 
("$000")</c:v>
                </c:pt>
                <c:pt idx="2">
                  <c:v>2018 
("$000")</c:v>
                </c:pt>
                <c:pt idx="3">
                  <c:v>2019 
("$000")</c:v>
                </c:pt>
                <c:pt idx="4">
                  <c:v>2020 
("$000")</c:v>
                </c:pt>
              </c:strCache>
            </c:strRef>
          </c:cat>
          <c:val>
            <c:numRef>
              <c:f>Dashboard!$D$7:$H$7</c:f>
              <c:numCache>
                <c:formatCode>"$"#,##0,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9-49A2-9D76-ADA74D82D72D}"/>
            </c:ext>
          </c:extLst>
        </c:ser>
        <c:ser>
          <c:idx val="2"/>
          <c:order val="2"/>
          <c:tx>
            <c:strRef>
              <c:f>Dashboard!$C$8</c:f>
              <c:strCache>
                <c:ptCount val="1"/>
                <c:pt idx="0">
                  <c:v>Pipeline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cat>
            <c:strRef>
              <c:f>Dashboard!$D$5:$H$5</c:f>
              <c:strCache>
                <c:ptCount val="5"/>
                <c:pt idx="0">
                  <c:v>2016 
("$000")</c:v>
                </c:pt>
                <c:pt idx="1">
                  <c:v>2017 
("$000")</c:v>
                </c:pt>
                <c:pt idx="2">
                  <c:v>2018 
("$000")</c:v>
                </c:pt>
                <c:pt idx="3">
                  <c:v>2019 
("$000")</c:v>
                </c:pt>
                <c:pt idx="4">
                  <c:v>2020 
("$000")</c:v>
                </c:pt>
              </c:strCache>
            </c:strRef>
          </c:cat>
          <c:val>
            <c:numRef>
              <c:f>Dashboard!$D$8:$H$8</c:f>
              <c:numCache>
                <c:formatCode>"$"#,##0,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9-49A2-9D76-ADA74D82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9697080"/>
        <c:axId val="419697408"/>
      </c:barChart>
      <c:catAx>
        <c:axId val="41969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97408"/>
        <c:crosses val="autoZero"/>
        <c:auto val="1"/>
        <c:lblAlgn val="ctr"/>
        <c:lblOffset val="100"/>
        <c:noMultiLvlLbl val="0"/>
      </c:catAx>
      <c:valAx>
        <c:axId val="419697408"/>
        <c:scaling>
          <c:orientation val="minMax"/>
        </c:scaling>
        <c:delete val="0"/>
        <c:axPos val="l"/>
        <c:numFmt formatCode="&quot;$&quot;#,##0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970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196452</xdr:colOff>
      <xdr:row>2</xdr:row>
      <xdr:rowOff>104773</xdr:rowOff>
    </xdr:from>
    <xdr:to>
      <xdr:col>13</xdr:col>
      <xdr:colOff>59531</xdr:colOff>
      <xdr:row>10</xdr:row>
      <xdr:rowOff>202406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FDFA58-ECB5-4438-A8C9-0AB05AEB1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n, Claire L." refreshedDate="43206.400983912034" createdVersion="6" refreshedVersion="6" minRefreshableVersion="3" recordCount="286">
  <cacheSource type="worksheet">
    <worksheetSource ref="B1:U1048576" sheet="Project Data"/>
  </cacheSource>
  <cacheFields count="20">
    <cacheField name="Participating University" numFmtId="0">
      <sharedItems containsBlank="1" count="19">
        <s v="ACU"/>
        <s v="CSU"/>
        <s v="CUR"/>
        <s v="ECU"/>
        <s v="FUA"/>
        <s v="JCU"/>
        <s v="MQU"/>
        <s v="MUR"/>
        <s v="RMIT"/>
        <s v="SCU"/>
        <s v="UC"/>
        <s v="UNE"/>
        <s v="UniSA"/>
        <s v="UNSW"/>
        <s v="UoA"/>
        <s v="USYD"/>
        <s v="UWA"/>
        <s v="UniSuper"/>
        <m/>
      </sharedItems>
    </cacheField>
    <cacheField name="Category" numFmtId="0">
      <sharedItems containsBlank="1"/>
    </cacheField>
    <cacheField name="Sub-category" numFmtId="0">
      <sharedItems containsBlank="1"/>
    </cacheField>
    <cacheField name="CDL's Name" numFmtId="0">
      <sharedItems containsBlank="1"/>
    </cacheField>
    <cacheField name="Sourcing Manager" numFmtId="0">
      <sharedItems containsBlank="1"/>
    </cacheField>
    <cacheField name="Wave" numFmtId="0">
      <sharedItems containsBlank="1" count="3">
        <s v="Wave 1"/>
        <s v="Wave 2"/>
        <m/>
      </sharedItems>
    </cacheField>
    <cacheField name="SPW" numFmtId="0">
      <sharedItems containsNonDate="0" containsString="0" containsBlank="1"/>
    </cacheField>
    <cacheField name="Project Name" numFmtId="0">
      <sharedItems containsNonDate="0" containsString="0" containsBlank="1"/>
    </cacheField>
    <cacheField name="Project Progress" numFmtId="0">
      <sharedItems containsBlank="1"/>
    </cacheField>
    <cacheField name="Supplier Name" numFmtId="0">
      <sharedItems containsBlank="1"/>
    </cacheField>
    <cacheField name="Contract Status" numFmtId="0">
      <sharedItems containsBlank="1"/>
    </cacheField>
    <cacheField name="Annual Addressable Spend" numFmtId="0">
      <sharedItems containsString="0" containsBlank="1" containsNumber="1" minValue="0" maxValue="26115736.16"/>
    </cacheField>
    <cacheField name="Contracted Annual Savings" numFmtId="0">
      <sharedItems containsBlank="1" containsMixedTypes="1" containsNumber="1" minValue="0" maxValue="2089258.88"/>
    </cacheField>
    <cacheField name="Line of Sight % Savings" numFmtId="9">
      <sharedItems containsString="0" containsBlank="1" containsNumber="1" minValue="4.6538513223740429E-3" maxValue="0.36141444301830411"/>
    </cacheField>
    <cacheField name="New Contracted Spend" numFmtId="0">
      <sharedItems containsString="0" containsBlank="1" containsNumber="1" minValue="0" maxValue="24026477.280000001"/>
    </cacheField>
    <cacheField name="Contract Start Date" numFmtId="0">
      <sharedItems containsNonDate="0" containsDate="1" containsString="0" containsBlank="1" minDate="2016-12-01T00:00:00" maxDate="2018-07-02T00:00:00"/>
    </cacheField>
    <cacheField name="Contract End Date" numFmtId="0">
      <sharedItems containsDate="1" containsBlank="1" containsMixedTypes="1" minDate="2018-03-19T00:00:00" maxDate="2021-04-02T00:00:00"/>
    </cacheField>
    <cacheField name="Savings End Date" numFmtId="0">
      <sharedItems containsDate="1" containsBlank="1" containsMixedTypes="1" minDate="2018-03-19T00:00:00" maxDate="2021-04-02T00:00:00"/>
    </cacheField>
    <cacheField name="Contract Year" numFmtId="0">
      <sharedItems containsBlank="1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ccommodation"/>
    <m/>
    <m/>
    <m/>
    <x v="0"/>
    <m/>
    <m/>
    <s v="Completed"/>
    <m/>
    <s v="Contract Signed"/>
    <n v="1451030.0616605293"/>
    <n v="178283.30341526691"/>
    <m/>
    <n v="1272746.7582452623"/>
    <d v="2016-12-01T00:00:00"/>
    <m/>
    <s v="1-Apr-21"/>
    <s v="CY1"/>
    <m/>
  </r>
  <r>
    <x v="1"/>
    <s v="Accommodation"/>
    <m/>
    <s v="Peter Barnes"/>
    <m/>
    <x v="0"/>
    <m/>
    <m/>
    <s v="Completed"/>
    <m/>
    <s v="Contract Signed"/>
    <n v="1147548.9825820434"/>
    <n v="88435.619850579707"/>
    <m/>
    <n v="1059113.3627314637"/>
    <d v="2016-12-01T00:00:00"/>
    <m/>
    <s v="1-Apr-21"/>
    <s v="CY1"/>
    <m/>
  </r>
  <r>
    <x v="2"/>
    <s v="Accommodation"/>
    <m/>
    <m/>
    <m/>
    <x v="0"/>
    <m/>
    <m/>
    <s v="Completed"/>
    <m/>
    <s v="Contract Signed"/>
    <n v="643028.53368626814"/>
    <n v="49587.901884901657"/>
    <m/>
    <n v="593440.63180136646"/>
    <d v="2016-12-01T00:00:00"/>
    <m/>
    <s v="1-Apr-21"/>
    <s v="CY1"/>
    <m/>
  </r>
  <r>
    <x v="3"/>
    <s v="Accommodation"/>
    <m/>
    <m/>
    <m/>
    <x v="0"/>
    <m/>
    <m/>
    <s v="Completed"/>
    <m/>
    <s v="Contract Signed"/>
    <n v="581499.00579992833"/>
    <n v="57756.836309894548"/>
    <m/>
    <n v="523742.16949003376"/>
    <d v="2016-12-01T00:00:00"/>
    <m/>
    <s v="1-Apr-21"/>
    <s v="CY1"/>
    <m/>
  </r>
  <r>
    <x v="4"/>
    <s v="Accommodation"/>
    <m/>
    <m/>
    <m/>
    <x v="0"/>
    <m/>
    <m/>
    <s v="Completed"/>
    <m/>
    <s v="Contract Signed"/>
    <n v="329641.61310004926"/>
    <n v="64051.363804383654"/>
    <m/>
    <n v="265590.24929566559"/>
    <d v="2016-12-01T00:00:00"/>
    <m/>
    <s v="1-Apr-21"/>
    <s v="CY1"/>
    <m/>
  </r>
  <r>
    <x v="5"/>
    <s v="Accommodation"/>
    <m/>
    <s v="Peter Barnes"/>
    <m/>
    <x v="0"/>
    <m/>
    <m/>
    <s v="Completed"/>
    <m/>
    <s v="Contract Signed"/>
    <n v="1339382.8159011723"/>
    <n v="143873.60556795244"/>
    <n v="0.10741783742473242"/>
    <n v="1195509.21033322"/>
    <d v="2016-12-01T00:00:00"/>
    <m/>
    <s v="1-Apr-21"/>
    <s v="CY1"/>
    <m/>
  </r>
  <r>
    <x v="6"/>
    <s v="Accommodation"/>
    <m/>
    <m/>
    <m/>
    <x v="0"/>
    <m/>
    <m/>
    <s v="Completed"/>
    <m/>
    <s v="Contract Signed"/>
    <n v="1285416.4712726416"/>
    <n v="141716.16607044378"/>
    <m/>
    <n v="1143700.3052021977"/>
    <d v="2016-12-01T00:00:00"/>
    <m/>
    <s v="1-Apr-21"/>
    <s v="CY1"/>
    <m/>
  </r>
  <r>
    <x v="7"/>
    <s v="Accommodation"/>
    <m/>
    <m/>
    <m/>
    <x v="0"/>
    <m/>
    <m/>
    <s v="Completed"/>
    <m/>
    <s v="Contract Signed"/>
    <n v="502811.31059085624"/>
    <n v="63164.859405090399"/>
    <m/>
    <n v="439646.45118576585"/>
    <d v="2016-12-01T00:00:00"/>
    <m/>
    <s v="1-Apr-21"/>
    <s v="CY1"/>
    <m/>
  </r>
  <r>
    <x v="8"/>
    <s v="Accommodation"/>
    <m/>
    <m/>
    <m/>
    <x v="0"/>
    <m/>
    <m/>
    <s v="Completed"/>
    <m/>
    <s v="Contract Signed"/>
    <n v="1416407.9672021237"/>
    <n v="151432.91857365318"/>
    <m/>
    <n v="1264975.0486284706"/>
    <d v="2016-12-01T00:00:00"/>
    <m/>
    <s v="1-Apr-21"/>
    <s v="CY1"/>
    <m/>
  </r>
  <r>
    <x v="9"/>
    <s v="Accommodation"/>
    <m/>
    <s v="Peter Barnes"/>
    <m/>
    <x v="0"/>
    <m/>
    <m/>
    <s v="Completed"/>
    <m/>
    <s v="Contract Signed"/>
    <n v="427437.88460017339"/>
    <n v="71172.51005057458"/>
    <m/>
    <n v="356265.37454959878"/>
    <d v="2016-12-01T00:00:00"/>
    <m/>
    <s v="1-Apr-21"/>
    <s v="CY1"/>
    <m/>
  </r>
  <r>
    <x v="10"/>
    <s v="Accommodation"/>
    <m/>
    <s v="Peter Barnes"/>
    <m/>
    <x v="0"/>
    <m/>
    <m/>
    <s v="Completed"/>
    <m/>
    <s v="Contract Signed"/>
    <n v="480558.40087522106"/>
    <n v="84114.571343908523"/>
    <m/>
    <n v="396443.82953131257"/>
    <d v="2016-12-01T00:00:00"/>
    <m/>
    <s v="1-Apr-21"/>
    <s v="CY1"/>
    <m/>
  </r>
  <r>
    <x v="11"/>
    <s v="Accommodation"/>
    <m/>
    <s v="Peter Barnes"/>
    <m/>
    <x v="0"/>
    <m/>
    <m/>
    <s v="Completed"/>
    <m/>
    <s v="Contract Signed"/>
    <n v="279420.38667136745"/>
    <n v="30589.963169078055"/>
    <m/>
    <n v="248830.4235022894"/>
    <d v="2016-12-01T00:00:00"/>
    <m/>
    <s v="1-Apr-21"/>
    <s v="CY1"/>
    <m/>
  </r>
  <r>
    <x v="12"/>
    <s v="Accommodation"/>
    <m/>
    <m/>
    <m/>
    <x v="0"/>
    <m/>
    <m/>
    <s v="Completed"/>
    <m/>
    <s v="Contract Signed"/>
    <n v="1767961.1422095774"/>
    <n v="156329.03757841451"/>
    <n v="8.8423344747858137E-2"/>
    <n v="1611632.1046311629"/>
    <d v="2016-12-01T00:00:00"/>
    <m/>
    <s v="1-Apr-21"/>
    <s v="CY1"/>
    <m/>
  </r>
  <r>
    <x v="13"/>
    <s v="Accommodation"/>
    <m/>
    <m/>
    <m/>
    <x v="0"/>
    <m/>
    <m/>
    <s v="Completed"/>
    <m/>
    <s v="Contract Signed"/>
    <n v="3387736.5052578463"/>
    <n v="306037.987969907"/>
    <m/>
    <n v="3081698.5172879393"/>
    <d v="2016-12-01T00:00:00"/>
    <m/>
    <s v="1-Apr-21"/>
    <s v="CY1"/>
    <m/>
  </r>
  <r>
    <x v="14"/>
    <s v="Accommodation"/>
    <m/>
    <m/>
    <m/>
    <x v="0"/>
    <m/>
    <m/>
    <s v="Completed"/>
    <m/>
    <s v="Contract Signed"/>
    <n v="2067244.90513308"/>
    <n v="176161.79111575696"/>
    <n v="8.5215733597087492E-2"/>
    <n v="1891083.1140173231"/>
    <d v="2016-12-01T00:00:00"/>
    <m/>
    <s v="1-Apr-21"/>
    <s v="CY1"/>
    <m/>
  </r>
  <r>
    <x v="15"/>
    <s v="Accommodation"/>
    <m/>
    <m/>
    <m/>
    <x v="0"/>
    <m/>
    <m/>
    <s v="Completed"/>
    <m/>
    <s v="Contract Signed"/>
    <n v="4214036.9532955214"/>
    <n v="387082.3345210132"/>
    <m/>
    <n v="3826954.6187745081"/>
    <d v="2016-12-01T00:00:00"/>
    <m/>
    <s v="1-Apr-21"/>
    <s v="CY1"/>
    <m/>
  </r>
  <r>
    <x v="16"/>
    <s v="Accommodation"/>
    <m/>
    <m/>
    <m/>
    <x v="0"/>
    <m/>
    <m/>
    <s v="Completed"/>
    <m/>
    <s v="Contract Signed"/>
    <n v="2005247.2139121955"/>
    <n v="278160.18907644274"/>
    <m/>
    <n v="1727087.0248357528"/>
    <d v="2016-12-01T00:00:00"/>
    <m/>
    <s v="1-Apr-21"/>
    <s v="CY1"/>
    <m/>
  </r>
  <r>
    <x v="5"/>
    <s v="Computer Supplies"/>
    <m/>
    <s v="Peter Barnes"/>
    <s v="Khushboo Chovatia"/>
    <x v="0"/>
    <m/>
    <m/>
    <s v="Completed"/>
    <s v="Dell"/>
    <s v="Contract Waiting for Signature"/>
    <n v="1393454.18"/>
    <n v="203651.10699612301"/>
    <n v="0.1461484058242396"/>
    <n v="1189803.073003877"/>
    <d v="2018-04-01T00:00:00"/>
    <d v="2020-08-30T00:00:00"/>
    <d v="2020-08-30T00:00:00"/>
    <s v="CY3"/>
    <s v="JCU mentioned they will wait for QLD government RFT for CS to complete before deciding on Contract"/>
  </r>
  <r>
    <x v="0"/>
    <s v="Computer Supplies"/>
    <m/>
    <s v="Jason Raphael / Miranda Braga"/>
    <s v="Khushboo Chovatia"/>
    <x v="0"/>
    <m/>
    <m/>
    <s v="Completed"/>
    <s v="Dell"/>
    <s v="Contract Waiting for Signature"/>
    <n v="3059363.99"/>
    <n v="149662.38862243423"/>
    <n v="4.8919445058394052E-2"/>
    <n v="2909701.6013775659"/>
    <d v="2018-04-01T00:00:00"/>
    <d v="2020-08-30T00:00:00"/>
    <d v="2020-08-30T00:00:00"/>
    <s v="CY3"/>
    <s v="ACU is still reviewing contract and has not started engaging with supplier"/>
  </r>
  <r>
    <x v="1"/>
    <s v="Computer Supplies"/>
    <m/>
    <s v="Peter Barnes"/>
    <s v="Khushboo Chovatia"/>
    <x v="0"/>
    <m/>
    <m/>
    <s v="Completed"/>
    <s v="Dell &amp; Acer signed, Lenovo under discussion"/>
    <s v="Contract Signed"/>
    <n v="1884950.31"/>
    <n v="36069.623164117358"/>
    <n v="1.9135583029834542E-2"/>
    <n v="1848880.6868358827"/>
    <d v="2018-01-01T00:00:00"/>
    <d v="2021-01-16T00:00:00"/>
    <d v="2021-01-16T00:00:00"/>
    <s v="CY2"/>
    <s v="Dell and Acer contract executed , Lenovo contract in discussion_x000a_savings might be higher than LoS as uni also taking up lenovo and Acer contract apart from Dell"/>
  </r>
  <r>
    <x v="2"/>
    <s v="Computer Supplies"/>
    <m/>
    <s v="Shreyas Sreenivasan / Andrew Peatling"/>
    <s v="Khushboo Chovatia"/>
    <x v="0"/>
    <m/>
    <m/>
    <s v="Completed"/>
    <s v="Lenovo"/>
    <s v="Contract Waiting for Signature"/>
    <n v="5124353.5000000009"/>
    <n v="300811.5161354529"/>
    <n v="5.8702335062452822E-2"/>
    <n v="4823541.9838645477"/>
    <d v="2018-04-01T00:00:00"/>
    <d v="2020-08-30T00:00:00"/>
    <d v="2020-08-30T00:00:00"/>
    <s v="CY3"/>
    <s v="Project Progress based on Wave 1A Status report"/>
  </r>
  <r>
    <x v="3"/>
    <s v="Computer Supplies"/>
    <m/>
    <s v="Shreyas Sreenivasan / Andrew Peatling"/>
    <s v="Khushboo Chovatia"/>
    <x v="0"/>
    <m/>
    <m/>
    <s v="Completed"/>
    <s v="Dell"/>
    <s v="Contract Waiting for Signature"/>
    <n v="1756736"/>
    <n v="93107.008000000002"/>
    <n v="5.2999999999999999E-2"/>
    <n v="1663628.9920000001"/>
    <d v="2018-04-01T00:00:00"/>
    <d v="2020-08-30T00:00:00"/>
    <d v="2020-08-30T00:00:00"/>
    <s v="CY3"/>
    <s v="Project Progress based on Wave 1A Status report; Contract ready for signature Aug 2017"/>
  </r>
  <r>
    <x v="4"/>
    <s v="Computer Supplies"/>
    <m/>
    <s v="Sai Li"/>
    <s v="Khushboo Chovatia"/>
    <x v="0"/>
    <m/>
    <m/>
    <s v="Completed"/>
    <s v="Computers Now"/>
    <s v="Contract Signed"/>
    <n v="458357.05454545451"/>
    <n v="61018.268706853334"/>
    <n v="0.13312387821185429"/>
    <n v="397338.78583860118"/>
    <d v="2017-10-01T00:00:00"/>
    <d v="2020-10-18T00:00:00"/>
    <d v="2020-10-18T00:00:00"/>
    <s v="CY2"/>
    <s v="Project Progress based on Wave 1A Status report"/>
  </r>
  <r>
    <x v="6"/>
    <s v="Computer Supplies"/>
    <m/>
    <s v="Jason Raphael / Miranda Braga"/>
    <s v="Khushboo Chovatia"/>
    <x v="0"/>
    <m/>
    <m/>
    <s v="Completed"/>
    <s v="Acer"/>
    <s v="Contract Waiting for Signature"/>
    <n v="1310259.23"/>
    <n v="290186.28857589082"/>
    <n v="0.22147242464064978"/>
    <n v="1020072.9414241092"/>
    <d v="2018-04-01T00:00:00"/>
    <d v="2020-08-30T00:00:00"/>
    <d v="2020-08-30T00:00:00"/>
    <s v="CY3"/>
    <s v="Project Progress based on Wave 1A Status report; Contract ready for signature Aug 2017"/>
  </r>
  <r>
    <x v="7"/>
    <s v="Computer Supplies"/>
    <m/>
    <s v="Shreyas Sreenivasan / Andrew Peatling"/>
    <s v="Khushboo Chovatia"/>
    <x v="0"/>
    <m/>
    <m/>
    <s v="Completed"/>
    <s v="Dell"/>
    <s v="Contract Waiting for Signature"/>
    <n v="1725558.9699999997"/>
    <n v="190951.38444547055"/>
    <n v="0.11066059622724489"/>
    <n v="1534607.5855545292"/>
    <d v="2018-04-01T00:00:00"/>
    <d v="2020-08-30T00:00:00"/>
    <d v="2020-08-30T00:00:00"/>
    <s v="CY3"/>
    <s v="Project Progress based on Wave 1A Status report; Contract ready for signature Aug 2017"/>
  </r>
  <r>
    <x v="9"/>
    <s v="Computer Supplies"/>
    <m/>
    <s v="Peter Barnes"/>
    <s v="Khushboo Chovatia"/>
    <x v="0"/>
    <m/>
    <m/>
    <s v="Completed"/>
    <s v="Dell"/>
    <s v="Contract Waiting for Signature"/>
    <n v="887531.06"/>
    <n v="143208.97024783547"/>
    <n v="0.16135657297203262"/>
    <n v="744322.08975216455"/>
    <d v="2018-04-01T00:00:00"/>
    <d v="2020-08-30T00:00:00"/>
    <d v="2020-08-30T00:00:00"/>
    <s v="CY3"/>
    <s v="Project Progress based on Wave 1A Status report; Contract ready for signature Aug 2017"/>
  </r>
  <r>
    <x v="10"/>
    <s v="Computer Supplies"/>
    <m/>
    <s v="Peter Barnes"/>
    <s v="Khushboo Chovatia"/>
    <x v="0"/>
    <m/>
    <m/>
    <s v="Completed"/>
    <s v="Dell"/>
    <s v="Contract Waiting for Signature"/>
    <n v="1016423.7900000002"/>
    <n v="345684.80062581575"/>
    <n v="0.34009908467984179"/>
    <n v="670738.9893741844"/>
    <d v="2018-04-01T00:00:00"/>
    <d v="2020-08-30T00:00:00"/>
    <d v="2020-08-30T00:00:00"/>
    <s v="CY3"/>
    <s v="Project Progress based on Wave 1A Status report; Contract ready for signature Aug 2017"/>
  </r>
  <r>
    <x v="12"/>
    <s v="Computer Supplies"/>
    <m/>
    <s v="Sai Li"/>
    <s v="Khushboo Chovatia"/>
    <x v="0"/>
    <m/>
    <m/>
    <s v="Completed"/>
    <s v="Dell"/>
    <s v="Contract Waiting for Signature"/>
    <n v="2855510.9700000007"/>
    <n v="91989.015158072216"/>
    <n v="3.2214554986658726E-2"/>
    <n v="2763521.9548419286"/>
    <d v="2018-04-01T00:00:00"/>
    <d v="2020-08-30T00:00:00"/>
    <d v="2020-08-30T00:00:00"/>
    <s v="CY3"/>
    <s v="Project Progress based on Wave 1A Status report; Contract ready for signature Aug 2017"/>
  </r>
  <r>
    <x v="13"/>
    <s v="Computer Supplies"/>
    <m/>
    <s v="Jason Raphael / Miranda Braga"/>
    <s v="Khushboo Chovatia"/>
    <x v="0"/>
    <m/>
    <m/>
    <s v="Completed"/>
    <s v="Computers Now"/>
    <s v="Contract Signed"/>
    <n v="4772016.6900000004"/>
    <n v="555387.90811841667"/>
    <n v="0.11638431803523651"/>
    <n v="4216628.7818815839"/>
    <d v="2017-11-01T00:00:00"/>
    <d v="2020-11-21T00:00:00"/>
    <d v="2020-11-21T00:00:00"/>
    <s v="CY2"/>
    <s v="Project Progress based on Wave 1A Status report"/>
  </r>
  <r>
    <x v="14"/>
    <s v="Computer Supplies"/>
    <m/>
    <s v="Sai Li"/>
    <s v="Khushboo Chovatia"/>
    <x v="0"/>
    <m/>
    <m/>
    <s v="Completed"/>
    <s v="Staples"/>
    <s v="Contract Waiting for Signature"/>
    <n v="2459948.7200000212"/>
    <n v="313144.92622308049"/>
    <n v="0.12729733903683887"/>
    <n v="2146803.7937769406"/>
    <d v="2018-04-01T00:00:00"/>
    <d v="2020-08-30T00:00:00"/>
    <d v="2020-08-30T00:00:00"/>
    <s v="CY3"/>
    <s v="Project Progress based on Wave 1A Status report; Contract ready for signature Aug 2017"/>
  </r>
  <r>
    <x v="15"/>
    <s v="Computer Supplies"/>
    <m/>
    <s v="Jason Raphael / Miranda Braga"/>
    <s v="Khushboo Chovatia"/>
    <x v="0"/>
    <m/>
    <m/>
    <s v="Completed"/>
    <s v="Dell"/>
    <s v="Contract Waiting for Signature"/>
    <n v="5779366.6299999794"/>
    <n v="712422.68872613634"/>
    <n v="0.12327002841938389"/>
    <n v="5066943.9412738429"/>
    <d v="2018-04-01T00:00:00"/>
    <d v="2020-08-30T00:00:00"/>
    <d v="2020-08-30T00:00:00"/>
    <s v="CY3"/>
    <s v="Project Progress based on Wave 1A Status report; Contract ready for signature Aug 2017"/>
  </r>
  <r>
    <x v="16"/>
    <s v="Computer Supplies"/>
    <m/>
    <s v="Shreyas Sreenivasan / Andrew Peatling"/>
    <s v="Khushboo Chovatia"/>
    <x v="0"/>
    <m/>
    <m/>
    <s v="Completed"/>
    <s v="Dell"/>
    <s v="Contract Waiting for Signature"/>
    <n v="1400141.1599999997"/>
    <n v="200650.70479494723"/>
    <n v="0.14330748250765465"/>
    <n v="1199490.4552050524"/>
    <d v="2018-04-01T00:00:00"/>
    <d v="2020-08-30T00:00:00"/>
    <d v="2020-08-30T00:00:00"/>
    <s v="CY3"/>
    <s v="Might not take up UPH contract; Contract ready for signature Aug 2017"/>
  </r>
  <r>
    <x v="0"/>
    <s v="Furniture"/>
    <m/>
    <m/>
    <s v="Peter Barnes"/>
    <x v="0"/>
    <m/>
    <m/>
    <s v="Completed"/>
    <s v="Access Office Industries, Arteil Furniture, Empire Office Furniture, Living Edge, Officeworks, Schiavello International, Winc Australia, Steelcase Australia, Tables Chairs &amp; Workstations, Workspace Commercial Furniture, Zenith Interiors"/>
    <s v="Contract Signed"/>
    <n v="51210"/>
    <n v="7336"/>
    <m/>
    <n v="43874"/>
    <d v="2017-03-01T00:00:00"/>
    <d v="2018-03-19T00:00:00"/>
    <d v="2018-03-19T00:00:00"/>
    <s v="CY1"/>
    <s v="1+1 contract extension options available"/>
  </r>
  <r>
    <x v="1"/>
    <s v="Furniture"/>
    <m/>
    <s v="Peter Barnes"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375023"/>
    <n v="54010.000000000007"/>
    <m/>
    <n v="321013"/>
    <d v="2017-03-01T00:00:00"/>
    <d v="2018-03-19T00:00:00"/>
    <d v="2018-03-19T00:00:00"/>
    <s v="CY1"/>
    <s v="1+1 contract extension options available"/>
  </r>
  <r>
    <x v="2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823789"/>
    <n v="148531"/>
    <m/>
    <n v="675258"/>
    <d v="2017-03-01T00:00:00"/>
    <d v="2018-03-19T00:00:00"/>
    <d v="2018-03-19T00:00:00"/>
    <s v="CY1"/>
    <s v="1+1 contract extension options available"/>
  </r>
  <r>
    <x v="3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250000"/>
    <n v="46900"/>
    <m/>
    <n v="203100"/>
    <d v="2017-03-01T00:00:00"/>
    <d v="2018-03-19T00:00:00"/>
    <d v="2018-03-19T00:00:00"/>
    <s v="CY1"/>
    <s v="1+1 contract extension options available"/>
  </r>
  <r>
    <x v="4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0"/>
    <n v="0"/>
    <m/>
    <n v="0"/>
    <d v="2017-03-01T00:00:00"/>
    <d v="2018-03-19T00:00:00"/>
    <d v="2018-03-19T00:00:00"/>
    <s v="CY1"/>
    <s v="1+1 contract extension options available"/>
  </r>
  <r>
    <x v="5"/>
    <s v="Furniture"/>
    <m/>
    <s v="Peter Barnes"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31948"/>
    <n v="3661"/>
    <n v="0.11459246275197195"/>
    <n v="28287"/>
    <d v="2017-03-01T00:00:00"/>
    <d v="2018-03-19T00:00:00"/>
    <d v="2018-03-19T00:00:00"/>
    <s v="CY1"/>
    <s v="1+1 contract extension options available"/>
  </r>
  <r>
    <x v="6"/>
    <s v="Furniture"/>
    <m/>
    <m/>
    <s v="Peter Barnes"/>
    <x v="0"/>
    <m/>
    <m/>
    <s v="Completed"/>
    <s v="Access Office Industries, Arteil Furniture, Empire Office Furniture, Living Edge, Officeworks, Schiavello International, Winc Australia, Steelcase Australia, Tables Chairs &amp; Workstations, Workspace Commercial Furniture, Zenith Interiors"/>
    <s v="Contract Signed"/>
    <n v="4325000"/>
    <n v="811370"/>
    <m/>
    <n v="3513630"/>
    <d v="2017-03-01T00:00:00"/>
    <d v="2018-03-19T00:00:00"/>
    <d v="2018-03-19T00:00:00"/>
    <s v="CY1"/>
    <s v="1+1 contract extension options available"/>
  </r>
  <r>
    <x v="7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128166"/>
    <n v="9055"/>
    <m/>
    <n v="119111"/>
    <d v="2017-03-01T00:00:00"/>
    <d v="2018-03-19T00:00:00"/>
    <d v="2018-03-19T00:00:00"/>
    <s v="CY1"/>
    <s v="1+1 contract extension options available"/>
  </r>
  <r>
    <x v="8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88179"/>
    <n v="9715"/>
    <m/>
    <n v="78464"/>
    <d v="2017-03-01T00:00:00"/>
    <d v="2018-03-19T00:00:00"/>
    <d v="2018-03-19T00:00:00"/>
    <s v="CY1"/>
    <s v="1+1 contract extension options available"/>
  </r>
  <r>
    <x v="9"/>
    <s v="Furniture"/>
    <m/>
    <s v="Peter Barnes"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1250000"/>
    <n v="234500"/>
    <m/>
    <n v="1015500"/>
    <d v="2017-03-01T00:00:00"/>
    <d v="2018-03-19T00:00:00"/>
    <d v="2018-03-19T00:00:00"/>
    <s v="CY1"/>
    <s v="1+1 contract extension options available"/>
  </r>
  <r>
    <x v="10"/>
    <s v="Furniture"/>
    <m/>
    <s v="Peter Barnes"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200000"/>
    <n v="37519.999999999993"/>
    <m/>
    <n v="162480"/>
    <d v="2017-03-01T00:00:00"/>
    <d v="2018-03-19T00:00:00"/>
    <d v="2018-03-19T00:00:00"/>
    <s v="CY1"/>
    <s v="1+1 contract extension options available"/>
  </r>
  <r>
    <x v="11"/>
    <s v="Furniture"/>
    <m/>
    <s v="Peter Barnes"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2325000"/>
    <n v="436169.99999999994"/>
    <m/>
    <n v="1888830"/>
    <d v="2017-03-01T00:00:00"/>
    <d v="2018-03-19T00:00:00"/>
    <d v="2018-03-19T00:00:00"/>
    <s v="CY1"/>
    <s v="1+1 contract extension options available"/>
  </r>
  <r>
    <x v="12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1300000"/>
    <n v="243880"/>
    <n v="0.18759999999999999"/>
    <n v="1056120"/>
    <d v="2017-03-01T00:00:00"/>
    <d v="2018-03-19T00:00:00"/>
    <d v="2018-03-19T00:00:00"/>
    <s v="CY1"/>
    <s v="1+1 contract extension options available"/>
  </r>
  <r>
    <x v="13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675588"/>
    <n v="187144"/>
    <m/>
    <n v="488444"/>
    <d v="2017-03-01T00:00:00"/>
    <d v="2018-03-19T00:00:00"/>
    <d v="2018-03-19T00:00:00"/>
    <s v="CY1"/>
    <s v="1+1 contract extension options available"/>
  </r>
  <r>
    <x v="14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114397"/>
    <n v="15363.999999999998"/>
    <n v="0.13430422126454364"/>
    <n v="99033"/>
    <d v="2017-03-01T00:00:00"/>
    <d v="2018-03-19T00:00:00"/>
    <d v="2018-03-19T00:00:00"/>
    <s v="CY1"/>
    <s v="1+1 contract extension options available"/>
  </r>
  <r>
    <x v="15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1360723"/>
    <n v="349558.99999999994"/>
    <m/>
    <n v="1011164"/>
    <d v="2017-03-01T00:00:00"/>
    <d v="2018-03-19T00:00:00"/>
    <d v="2018-03-19T00:00:00"/>
    <s v="CY1"/>
    <s v="1+1 contract extension options available"/>
  </r>
  <r>
    <x v="16"/>
    <s v="Furniture"/>
    <m/>
    <m/>
    <s v="Peter Barnes"/>
    <x v="0"/>
    <m/>
    <m/>
    <s v="Completed"/>
    <s v="Access Office Industries, Arteil Furniture, Empire Office Furniture, Living Edge, Officeworks, Schiavello International, Sebel Furniture, Winc Australia, Steelcase Australia, Tables Chairs &amp; Workstations, Workspace Commercial Furniture, Zenith Interiors"/>
    <s v="Contract Signed"/>
    <n v="299246"/>
    <n v="28286.999999999996"/>
    <m/>
    <n v="270959"/>
    <d v="2017-03-01T00:00:00"/>
    <d v="2018-03-19T00:00:00"/>
    <d v="2018-03-19T00:00:00"/>
    <s v="CY1"/>
    <s v="1+1 contract extension options available"/>
  </r>
  <r>
    <x v="0"/>
    <s v="General Consumables"/>
    <m/>
    <m/>
    <s v="Peter Barnes"/>
    <x v="0"/>
    <m/>
    <m/>
    <s v="Completed"/>
    <s v="Blackwoods, L&amp;H, MMEM, Winc"/>
    <s v="Contract Signed"/>
    <n v="126669.96000000004"/>
    <n v="28337.100000000006"/>
    <m/>
    <n v="98332.86000000003"/>
    <d v="2017-05-01T00:00:00"/>
    <d v="2020-05-14T00:00:00"/>
    <d v="2020-05-14T00:00:00"/>
    <s v="CY2"/>
    <s v="As per status report Wave 1 GC Contract ready for signing was 12/05/17_x000a_"/>
  </r>
  <r>
    <x v="1"/>
    <s v="General Consumables"/>
    <m/>
    <s v="Peter Barnes"/>
    <s v="Peter Barnes"/>
    <x v="0"/>
    <m/>
    <m/>
    <s v="Completed"/>
    <s v="Blackwoods, L&amp;H, MMEM, Winc"/>
    <s v="Contract Signed"/>
    <n v="809862.12699999998"/>
    <n v="154464.41583800002"/>
    <m/>
    <n v="655397.71116199996"/>
    <d v="2017-05-01T00:00:00"/>
    <d v="2020-05-14T00:00:00"/>
    <d v="2020-05-14T00:00:00"/>
    <s v="CY2"/>
    <s v="As per status report Wave 1 GC Contract ready for signing was 12/05/17_x000a_"/>
  </r>
  <r>
    <x v="2"/>
    <s v="General Consumables"/>
    <m/>
    <m/>
    <s v="Peter Barnes"/>
    <x v="0"/>
    <m/>
    <m/>
    <s v="Completed"/>
    <s v="Blackwoods, L&amp;H, MMEM, Winc"/>
    <s v="Contract Signed"/>
    <n v="778673"/>
    <n v="109983.74699999999"/>
    <m/>
    <n v="668689.25300000003"/>
    <d v="2017-05-01T00:00:00"/>
    <d v="2020-05-14T00:00:00"/>
    <d v="2020-05-14T00:00:00"/>
    <s v="CY2"/>
    <s v="As per status report Wave 1 GC Contract ready for signing was 12/05/17_x000a_"/>
  </r>
  <r>
    <x v="3"/>
    <s v="General Consumables"/>
    <m/>
    <m/>
    <s v="Peter Barnes"/>
    <x v="0"/>
    <m/>
    <m/>
    <s v="Completed"/>
    <s v="Blackwoods, L&amp;H, MMEM, Winc"/>
    <s v="Contract Signed"/>
    <n v="287853.42000000004"/>
    <n v="40272.617840000006"/>
    <m/>
    <n v="247580.80216000002"/>
    <d v="2017-05-01T00:00:00"/>
    <d v="2020-05-14T00:00:00"/>
    <d v="2020-05-14T00:00:00"/>
    <s v="CY2"/>
    <s v="As per status report Wave 1 GC Contract ready for signing was 12/05/17_x000a_"/>
  </r>
  <r>
    <x v="4"/>
    <s v="General Consumables"/>
    <m/>
    <m/>
    <s v="Peter Barnes"/>
    <x v="0"/>
    <m/>
    <m/>
    <s v="Completed"/>
    <s v="Blackwoods, L&amp;H, MMEM, Winc"/>
    <s v="Contract Signed"/>
    <n v="559749.50999999989"/>
    <n v="95191.250919999991"/>
    <m/>
    <n v="464558.25907999987"/>
    <d v="2017-05-01T00:00:00"/>
    <d v="2020-05-14T00:00:00"/>
    <d v="2020-05-14T00:00:00"/>
    <s v="CY2"/>
    <s v="As per status report Wave 1 GC Contract ready for signing was 12/05/17_x000a_"/>
  </r>
  <r>
    <x v="5"/>
    <s v="General Consumables"/>
    <m/>
    <s v="Peter Barnes"/>
    <s v="Peter Barnes"/>
    <x v="0"/>
    <m/>
    <m/>
    <s v="Completed"/>
    <s v="Blackwoods, L&amp;H, MMEM, Winc"/>
    <s v="Contract Signed"/>
    <n v="474012.15"/>
    <n v="63457.777169999994"/>
    <n v="0.13387373545171782"/>
    <n v="410554.37283000001"/>
    <d v="2017-05-01T00:00:00"/>
    <d v="2020-05-14T00:00:00"/>
    <d v="2020-05-14T00:00:00"/>
    <s v="CY2"/>
    <s v="As per status report Wave 1 GC Contract ready for signing was 12/05/17_x000a_"/>
  </r>
  <r>
    <x v="6"/>
    <s v="General Consumables"/>
    <m/>
    <m/>
    <s v="Peter Barnes"/>
    <x v="0"/>
    <m/>
    <m/>
    <s v="Completed"/>
    <s v="Blackwoods, L&amp;H, MMEM, Winc"/>
    <s v="Contract Waiting for Signature"/>
    <n v="505900.1399999999"/>
    <n v="89538.351940000008"/>
    <m/>
    <n v="416361.78805999988"/>
    <d v="2017-05-01T00:00:00"/>
    <d v="2020-05-14T00:00:00"/>
    <d v="2020-05-14T00:00:00"/>
    <s v="CY2"/>
    <s v="As per status report Wave 1 GC Contract ready for signing was 12/05/17_x000a_"/>
  </r>
  <r>
    <x v="7"/>
    <s v="General Consumables"/>
    <m/>
    <m/>
    <s v="Peter Barnes"/>
    <x v="0"/>
    <m/>
    <m/>
    <s v="Completed"/>
    <s v="Blackwoods, Winc"/>
    <s v="Contract Waiting for Signature"/>
    <n v="538403.88000000012"/>
    <n v="69617.037520000013"/>
    <m/>
    <n v="468786.84248000011"/>
    <d v="2017-05-01T00:00:00"/>
    <d v="2020-05-14T00:00:00"/>
    <d v="2020-05-14T00:00:00"/>
    <s v="CY2"/>
    <s v="As per status report Wave 1 GC Contract ready for signing was 12/05/17_x000a_"/>
  </r>
  <r>
    <x v="8"/>
    <s v="General Consumables"/>
    <m/>
    <m/>
    <s v="Peter Barnes"/>
    <x v="0"/>
    <m/>
    <m/>
    <s v="Completed"/>
    <s v="Blackwoods, Winc"/>
    <s v="Contract Waiting for Signature"/>
    <n v="1299815.32"/>
    <n v="163867.82704"/>
    <m/>
    <n v="1135947.4929599999"/>
    <d v="2017-05-01T00:00:00"/>
    <d v="2020-05-14T00:00:00"/>
    <d v="2020-05-14T00:00:00"/>
    <s v="CY2"/>
    <s v="As per status report Wave 1 GC Contract ready for signing was 12/05/17_x000a_"/>
  </r>
  <r>
    <x v="9"/>
    <s v="General Consumables"/>
    <m/>
    <s v="Peter Barnes"/>
    <s v="Peter Barnes"/>
    <x v="0"/>
    <m/>
    <m/>
    <s v="Completed"/>
    <s v="Blackwoods, L&amp;H, MMEM, Winc"/>
    <s v="Contract Signed"/>
    <n v="298625.39"/>
    <n v="39385.862690000002"/>
    <m/>
    <n v="259239.52731"/>
    <d v="2017-05-01T00:00:00"/>
    <d v="2020-05-14T00:00:00"/>
    <d v="2020-05-14T00:00:00"/>
    <s v="CY2"/>
    <s v="As per status report Wave 1 GC Contract ready for signing was 12/05/17_x000a_"/>
  </r>
  <r>
    <x v="10"/>
    <s v="General Consumables"/>
    <m/>
    <s v="Peter Barnes"/>
    <s v="Peter Barnes"/>
    <x v="0"/>
    <m/>
    <m/>
    <s v="Completed"/>
    <s v="Blackwoods, L&amp;H, MMEM, Winc"/>
    <s v="Contract Signed"/>
    <n v="39570.289999999994"/>
    <n v="5817.7637899999991"/>
    <m/>
    <n v="33752.526209999996"/>
    <d v="2017-05-01T00:00:00"/>
    <d v="2020-05-14T00:00:00"/>
    <d v="2020-05-14T00:00:00"/>
    <s v="CY2"/>
    <s v="As per status report Wave 1 GC Contract ready for signing was 12/05/17_x000a_"/>
  </r>
  <r>
    <x v="11"/>
    <s v="General Consumables"/>
    <m/>
    <s v="Peter Barnes"/>
    <s v="Peter Barnes"/>
    <x v="0"/>
    <m/>
    <m/>
    <s v="Completed"/>
    <s v="Blackwoods, L&amp;H, MMEM, Winc"/>
    <s v="Contract Signed"/>
    <n v="291857.59999999998"/>
    <n v="53032.615770000004"/>
    <m/>
    <n v="238824.98422999997"/>
    <d v="2017-05-01T00:00:00"/>
    <d v="2020-05-14T00:00:00"/>
    <d v="2020-05-14T00:00:00"/>
    <s v="CY2"/>
    <s v="As per status report Wave 1 GC Contract ready for signing was 12/05/17_x000a_"/>
  </r>
  <r>
    <x v="12"/>
    <s v="General Consumables"/>
    <m/>
    <m/>
    <s v="Peter Barnes"/>
    <x v="0"/>
    <m/>
    <m/>
    <s v="Completed"/>
    <s v="Blackwoods, L&amp;H, MMEM, Winc"/>
    <s v="Contract Waiting for Signature"/>
    <n v="150231.48000000001"/>
    <n v="20181.529730000006"/>
    <n v="0.13433622387265309"/>
    <n v="130049.95027"/>
    <d v="2017-05-01T00:00:00"/>
    <d v="2020-05-14T00:00:00"/>
    <d v="2020-05-14T00:00:00"/>
    <s v="CY2"/>
    <s v="As per status report Wave 1 GC Contract ready for signing was 12/05/17_x000a_"/>
  </r>
  <r>
    <x v="13"/>
    <s v="General Consumables"/>
    <m/>
    <m/>
    <s v="Peter Barnes"/>
    <x v="0"/>
    <m/>
    <m/>
    <s v="Completed"/>
    <s v="Blackwoods, L&amp;H, MMEM, Winc"/>
    <s v="Pipeline"/>
    <n v="0"/>
    <n v="0"/>
    <m/>
    <n v="0"/>
    <d v="2017-05-01T00:00:00"/>
    <d v="2020-05-14T00:00:00"/>
    <d v="2020-05-14T00:00:00"/>
    <s v="CY2"/>
    <s v="As per status report Wave 1 GC Contract ready for signing was 12/05/17. Not interested_x000a_"/>
  </r>
  <r>
    <x v="14"/>
    <s v="General Consumables"/>
    <m/>
    <m/>
    <s v="Peter Barnes"/>
    <x v="0"/>
    <m/>
    <m/>
    <s v="Completed"/>
    <s v="Blackwoods, L&amp;H, MMEM, Winc"/>
    <s v="Contract Signed"/>
    <n v="501568.90999999992"/>
    <n v="63049.984939999988"/>
    <n v="0.12570552855837894"/>
    <n v="438518.92505999992"/>
    <d v="2017-05-01T00:00:00"/>
    <d v="2020-05-14T00:00:00"/>
    <d v="2020-05-14T00:00:00"/>
    <s v="CY2"/>
    <s v="As per status report Wave 1 GC Contract ready for signing was 12/05/17_x000a_"/>
  </r>
  <r>
    <x v="15"/>
    <s v="General Consumables"/>
    <m/>
    <m/>
    <s v="Peter Barnes"/>
    <x v="0"/>
    <m/>
    <m/>
    <s v="Completed"/>
    <s v="Blackwoods, L&amp;H, MMEM, Winc"/>
    <s v="Contract Waiting for Signature"/>
    <n v="777666.92000000016"/>
    <n v="108485.62719000001"/>
    <m/>
    <n v="669181.29281000013"/>
    <d v="2017-05-01T00:00:00"/>
    <d v="2020-05-14T00:00:00"/>
    <d v="2020-05-14T00:00:00"/>
    <s v="CY2"/>
    <s v="As per status report Wave 1 GC Contract ready for signing was 12/05/17_x000a_"/>
  </r>
  <r>
    <x v="16"/>
    <s v="General Consumables"/>
    <m/>
    <m/>
    <s v="Peter Barnes"/>
    <x v="0"/>
    <m/>
    <m/>
    <s v="Completed"/>
    <s v="Blackwoods, L&amp;H, MMEM, Winc"/>
    <s v="Contract Waiting for Signature"/>
    <n v="1281916.8566685598"/>
    <n v="194550.04083973929"/>
    <m/>
    <n v="1087366.8158288205"/>
    <d v="2017-05-01T00:00:00"/>
    <d v="2020-05-14T00:00:00"/>
    <d v="2020-05-14T00:00:00"/>
    <s v="CY2"/>
    <s v="As per status report Wave 1 GC Contract ready for signing was 12/05/17_x000a_"/>
  </r>
  <r>
    <x v="16"/>
    <s v="MFDs"/>
    <m/>
    <s v="Shreyas Sreenivasan "/>
    <s v="Jishan Molla"/>
    <x v="0"/>
    <m/>
    <m/>
    <s v="Completed"/>
    <m/>
    <s v="Contract Waiting for Signature"/>
    <n v="906039"/>
    <n v="135905.85"/>
    <n v="0.15"/>
    <n v="770133.15"/>
    <d v="2018-04-01T00:00:00"/>
    <m/>
    <s v="1-Apr-21"/>
    <s v="CY3"/>
    <s v="  Project Progress Based on Current State of Wave 1 from March EB Deck . Savings % based on Wave 1A status report range 13-19%"/>
  </r>
  <r>
    <x v="5"/>
    <s v="MFDs"/>
    <m/>
    <s v="Peter Barnes"/>
    <s v="Jishan Molla"/>
    <x v="0"/>
    <m/>
    <m/>
    <s v="Completed"/>
    <m/>
    <s v="Contract Waiting for Signature"/>
    <n v="443932.00000000006"/>
    <n v="66589.8"/>
    <n v="0.15"/>
    <n v="377342.20000000007"/>
    <d v="2018-04-01T00:00:00"/>
    <m/>
    <s v="1-Apr-21"/>
    <s v="CY3"/>
    <s v="  Project Progress Based on Current State of Wave 1 from March EB Deck . Savings % based on Wave 1A status report range 13-19%"/>
  </r>
  <r>
    <x v="0"/>
    <s v="MFDs"/>
    <m/>
    <s v="Jason Raphael / Miranda Braga"/>
    <s v="Jishan Molla"/>
    <x v="0"/>
    <m/>
    <m/>
    <s v="Completed"/>
    <m/>
    <s v="Contract Waiting for Signature"/>
    <n v="2042452.5563199995"/>
    <n v="306367.88344799989"/>
    <n v="0.15"/>
    <n v="1736084.6728719997"/>
    <d v="2018-04-01T00:00:00"/>
    <m/>
    <s v="1-Apr-21"/>
    <s v="CY3"/>
    <s v="  Project Progress Based on Current State of Wave 1 from March EB Deck . Savings % based on Wave 1A status report range 13-19%"/>
  </r>
  <r>
    <x v="1"/>
    <s v="MFDs"/>
    <m/>
    <s v="Peter Barnes"/>
    <s v="Jishan Molla"/>
    <x v="0"/>
    <m/>
    <m/>
    <s v="Completed"/>
    <m/>
    <s v="Contract Waiting for Signature"/>
    <n v="716860"/>
    <n v="107529"/>
    <n v="0.15"/>
    <n v="609331"/>
    <d v="2018-04-01T00:00:00"/>
    <m/>
    <s v="1-Apr-21"/>
    <s v="CY3"/>
    <s v="  Project Progress Based on Current State of Wave 1 from March EB Deck . Savings % based on Wave 1A status report range 13-19%"/>
  </r>
  <r>
    <x v="2"/>
    <s v="MFDs"/>
    <m/>
    <s v="Shreyas Sreenivasan "/>
    <s v="Jishan Molla"/>
    <x v="0"/>
    <m/>
    <m/>
    <s v="Completed"/>
    <m/>
    <s v="Contract Waiting for Signature"/>
    <n v="1956940"/>
    <n v="293541"/>
    <n v="0.15"/>
    <n v="1663399"/>
    <d v="2018-04-01T00:00:00"/>
    <m/>
    <s v="1-Apr-21"/>
    <s v="CY3"/>
    <s v="  Project Progress Based on Current State of Wave 1 from March EB Deck . Savings % based on Wave 1A status report range 13-19%"/>
  </r>
  <r>
    <x v="3"/>
    <s v="MFDs"/>
    <m/>
    <s v="Shreyas Sreenivasan "/>
    <s v="Jishan Molla"/>
    <x v="0"/>
    <m/>
    <m/>
    <s v="Completed"/>
    <m/>
    <s v="Contract Waiting for Signature"/>
    <n v="850715"/>
    <n v="127607.25"/>
    <n v="0.15"/>
    <n v="723107.75"/>
    <d v="2018-04-01T00:00:00"/>
    <m/>
    <s v="1-Apr-21"/>
    <s v="CY3"/>
    <s v="  Project Progress Based on Current State of Wave 1 from March EB Deck . Savings % based on Wave 1A status report range 13-19%"/>
  </r>
  <r>
    <x v="4"/>
    <s v="MFDs"/>
    <m/>
    <s v="Sai Li"/>
    <s v="Jishan Molla"/>
    <x v="0"/>
    <m/>
    <m/>
    <s v="Completed"/>
    <m/>
    <s v="Contract Waiting for Signature"/>
    <n v="836880.99999999988"/>
    <n v="125532.14999999998"/>
    <n v="0.15"/>
    <n v="711348.84999999986"/>
    <d v="2018-04-01T00:00:00"/>
    <m/>
    <s v="1-Apr-21"/>
    <s v="CY3"/>
    <s v="  Project Progress Based on Current State of Wave 1 from March EB Deck . Savings % based on Wave 1A status report range 13-19%"/>
  </r>
  <r>
    <x v="6"/>
    <s v="MFDs"/>
    <m/>
    <m/>
    <s v="Jishan Molla"/>
    <x v="0"/>
    <m/>
    <m/>
    <s v="Completed"/>
    <m/>
    <s v="Contract Waiting for Signature"/>
    <n v="0"/>
    <n v="0"/>
    <m/>
    <n v="0"/>
    <d v="2018-04-01T00:00:00"/>
    <m/>
    <s v="1-Apr-21"/>
    <s v="CY3"/>
    <s v="  Project Progress Based on Current State of Wave 1 from March EB Deck . Savings % based on Wave 1A status report range 13-19%"/>
  </r>
  <r>
    <x v="7"/>
    <s v="MFDs"/>
    <m/>
    <s v="Shreyas Sreenivasan "/>
    <s v="Jishan Molla"/>
    <x v="0"/>
    <m/>
    <m/>
    <s v="Completed"/>
    <m/>
    <s v="Contract Waiting for Signature"/>
    <n v="464372.00000000006"/>
    <n v="69655.8"/>
    <n v="0.15"/>
    <n v="394716.20000000007"/>
    <d v="2018-04-01T00:00:00"/>
    <m/>
    <s v="1-Apr-21"/>
    <s v="CY3"/>
    <s v="  Project Progress Based on Current State of Wave 1 from March EB Deck . Savings % based on Wave 1A status report range 13-19%"/>
  </r>
  <r>
    <x v="8"/>
    <s v="MFDs"/>
    <m/>
    <s v="Sai Li"/>
    <s v="Jishan Molla"/>
    <x v="0"/>
    <m/>
    <m/>
    <s v="Implementation(Contract Signed)"/>
    <m/>
    <s v="Contract Waiting for Signature"/>
    <n v="2308051"/>
    <n v="230805.1"/>
    <n v="0.1"/>
    <n v="2077245.9"/>
    <d v="2018-04-01T00:00:00"/>
    <m/>
    <s v="1-Apr-21"/>
    <s v="CY3"/>
    <s v="  Project Progress Based on Current State of Wave 1 from March EB Deck . Savings % based on due dilligence conducted by supplier. Contract ready to be signed by university"/>
  </r>
  <r>
    <x v="9"/>
    <s v="MFDs"/>
    <m/>
    <s v="Peter Barnes"/>
    <s v="Jishan Molla"/>
    <x v="0"/>
    <m/>
    <m/>
    <s v="Completed"/>
    <m/>
    <s v="Contract Waiting for Signature"/>
    <n v="352996"/>
    <n v="52949.4"/>
    <n v="0.15"/>
    <n v="300046.59999999998"/>
    <d v="2018-04-01T00:00:00"/>
    <m/>
    <s v="1-Apr-21"/>
    <s v="CY3"/>
    <s v="  Project Progress Based on Current State of Wave 1 from March EB Deck . Savings % based on Wave 1A status report range 13-19%"/>
  </r>
  <r>
    <x v="10"/>
    <s v="MFDs"/>
    <m/>
    <s v="Peter Barnes"/>
    <s v="Jishan Molla"/>
    <x v="0"/>
    <m/>
    <m/>
    <s v="Completed"/>
    <m/>
    <s v="Contract Waiting for Signature"/>
    <n v="833727.99999999988"/>
    <n v="125059.19999999998"/>
    <n v="0.15"/>
    <n v="708668.79999999993"/>
    <d v="2018-04-01T00:00:00"/>
    <m/>
    <s v="1-Apr-21"/>
    <s v="CY3"/>
    <s v="  Project Progress Based on Current State of Wave 1 from March EB Deck . Savings % based on Wave 1A status report range 13-19%"/>
  </r>
  <r>
    <x v="11"/>
    <s v="MFDs"/>
    <m/>
    <s v="Peter Barnes"/>
    <s v="Jishan Molla"/>
    <x v="0"/>
    <m/>
    <m/>
    <s v="Completed"/>
    <m/>
    <s v="Contract Waiting for Signature"/>
    <n v="526083.99999999988"/>
    <n v="78912.599999999977"/>
    <n v="0.15"/>
    <n v="447171.39999999991"/>
    <d v="2018-04-01T00:00:00"/>
    <m/>
    <s v="1-Apr-21"/>
    <s v="CY3"/>
    <s v="  Project Progress Based on Current State of Wave 1 from March EB Deck . Savings % based on Wave 1A status report range 13-19%"/>
  </r>
  <r>
    <x v="12"/>
    <s v="MFDs"/>
    <m/>
    <s v="Sai Li"/>
    <s v="Jishan Molla"/>
    <x v="0"/>
    <m/>
    <m/>
    <s v="Completed"/>
    <m/>
    <s v="Contract Waiting for Signature"/>
    <n v="1179939.0000000002"/>
    <n v="176990.85000000003"/>
    <n v="0.15"/>
    <n v="1002948.1500000001"/>
    <d v="2018-04-01T00:00:00"/>
    <m/>
    <s v="1-Apr-21"/>
    <s v="CY3"/>
    <s v="  Project Progress Based on Current State of Wave 1 from March EB Deck . Savings % based on Wave 1A status report range 13-19%"/>
  </r>
  <r>
    <x v="13"/>
    <s v="MFDs"/>
    <m/>
    <m/>
    <s v="Jishan Molla"/>
    <x v="0"/>
    <m/>
    <m/>
    <s v="Completed"/>
    <m/>
    <s v="Contract Waiting for Signature"/>
    <n v="0"/>
    <n v="0"/>
    <m/>
    <n v="0"/>
    <d v="2018-04-01T00:00:00"/>
    <m/>
    <s v="1-Apr-21"/>
    <s v="CY3"/>
    <s v="  Project Progress Based on Current State of Wave 1 from March EB Deck . Savings % based on Wave 1A status report range 13-19%"/>
  </r>
  <r>
    <x v="14"/>
    <s v="MFDs"/>
    <m/>
    <s v="Sai Li"/>
    <s v="Jishan Molla"/>
    <x v="0"/>
    <m/>
    <m/>
    <s v="Completed"/>
    <m/>
    <s v="Contract Waiting for Signature"/>
    <n v="1069782.9999999998"/>
    <n v="160467.44999999995"/>
    <n v="0.15"/>
    <n v="909315.54999999981"/>
    <d v="2018-04-01T00:00:00"/>
    <m/>
    <s v="1-Apr-21"/>
    <s v="CY3"/>
    <s v="  Project Progress Based on Current State of Wave 1 from March EB Deck . Savings % based on Wave 1A status report range 13-19%"/>
  </r>
  <r>
    <x v="15"/>
    <s v="MFDs"/>
    <m/>
    <s v="Jason Raphael / Miranda Braga"/>
    <s v="Jishan Molla"/>
    <x v="0"/>
    <m/>
    <m/>
    <s v="Completed"/>
    <m/>
    <s v="Contract Waiting for Signature"/>
    <n v="3125908"/>
    <n v="468886.2"/>
    <n v="0.15"/>
    <n v="2657021.7999999998"/>
    <d v="2018-04-01T00:00:00"/>
    <m/>
    <s v="1-Apr-21"/>
    <s v="CY3"/>
    <s v="  Project Progress Based on Current State of Wave 1 from March EB Deck . Savings % based on Wave 1A status report range 13-19%"/>
  </r>
  <r>
    <x v="0"/>
    <s v="Office Supplies"/>
    <m/>
    <m/>
    <s v="Peter Barnes"/>
    <x v="0"/>
    <m/>
    <m/>
    <s v="Completed"/>
    <s v="Winc"/>
    <s v="Contract Signed"/>
    <n v="276660.59255416668"/>
    <n v="43500"/>
    <m/>
    <n v="233160.59255416668"/>
    <d v="2017-02-01T00:00:00"/>
    <d v="2020-01-31T00:00:00"/>
    <d v="2020-01-31T00:00:00"/>
    <s v="CY1"/>
    <m/>
  </r>
  <r>
    <x v="1"/>
    <s v="Office Supplies"/>
    <m/>
    <s v="Peter Barnes"/>
    <s v="Peter Barnes"/>
    <x v="0"/>
    <m/>
    <m/>
    <s v="Completed"/>
    <s v="Winc"/>
    <s v="Contract Signed"/>
    <n v="295911.50408617349"/>
    <n v="54296.632034939743"/>
    <m/>
    <n v="241614.87205123375"/>
    <d v="2017-02-01T00:00:00"/>
    <d v="2020-01-31T00:00:00"/>
    <d v="2020-01-31T00:00:00"/>
    <s v="CY1"/>
    <m/>
  </r>
  <r>
    <x v="2"/>
    <s v="Office Supplies"/>
    <m/>
    <m/>
    <s v="Peter Barnes"/>
    <x v="0"/>
    <m/>
    <m/>
    <s v="Completed"/>
    <s v="Winc"/>
    <s v="Contract Signed"/>
    <n v="359986.7020000004"/>
    <n v="90610.405500154811"/>
    <m/>
    <n v="269376.29649984557"/>
    <d v="2017-02-01T00:00:00"/>
    <d v="2020-01-31T00:00:00"/>
    <d v="2020-01-31T00:00:00"/>
    <s v="CY1"/>
    <m/>
  </r>
  <r>
    <x v="3"/>
    <s v="Office Supplies"/>
    <m/>
    <m/>
    <s v="Peter Barnes"/>
    <x v="0"/>
    <m/>
    <m/>
    <s v="Completed"/>
    <s v="Winc"/>
    <s v="Contract Signed"/>
    <n v="183201"/>
    <n v="49172.03689932359"/>
    <m/>
    <n v="134028.96310067642"/>
    <d v="2017-02-01T00:00:00"/>
    <d v="2020-01-31T00:00:00"/>
    <d v="2020-01-31T00:00:00"/>
    <s v="CY1"/>
    <m/>
  </r>
  <r>
    <x v="4"/>
    <s v="Office Supplies"/>
    <m/>
    <m/>
    <s v="Peter Barnes"/>
    <x v="0"/>
    <m/>
    <m/>
    <s v="Completed"/>
    <s v="Winc"/>
    <s v="Contract Signed"/>
    <n v="161107.55624999976"/>
    <n v="48681.480607657955"/>
    <m/>
    <n v="112426.07564234181"/>
    <d v="2017-02-01T00:00:00"/>
    <d v="2020-01-31T00:00:00"/>
    <d v="2020-01-31T00:00:00"/>
    <s v="CY1"/>
    <s v="Signed contract but not using Winc"/>
  </r>
  <r>
    <x v="5"/>
    <s v="Office Supplies"/>
    <m/>
    <s v="Peter Barnes"/>
    <s v="Peter Barnes"/>
    <x v="0"/>
    <m/>
    <m/>
    <s v="Completed"/>
    <s v="Winc"/>
    <s v="Contract Signed"/>
    <n v="674199.97551962198"/>
    <n v="198329.38488749188"/>
    <n v="0.2941699675005694"/>
    <n v="475870.5906321301"/>
    <d v="2017-02-01T00:00:00"/>
    <d v="2020-01-31T00:00:00"/>
    <d v="2020-01-31T00:00:00"/>
    <s v="CY1"/>
    <m/>
  </r>
  <r>
    <x v="6"/>
    <s v="Office Supplies"/>
    <m/>
    <m/>
    <s v="Peter Barnes"/>
    <x v="0"/>
    <m/>
    <m/>
    <s v="Completed"/>
    <s v="Winc"/>
    <s v="Contract Signed"/>
    <n v="649907.15402373369"/>
    <n v="120983.72673508573"/>
    <m/>
    <n v="528923.42728864797"/>
    <d v="2017-02-01T00:00:00"/>
    <d v="2020-01-31T00:00:00"/>
    <d v="2020-01-31T00:00:00"/>
    <s v="CY1"/>
    <m/>
  </r>
  <r>
    <x v="7"/>
    <s v="Office Supplies"/>
    <m/>
    <m/>
    <s v="Peter Barnes"/>
    <x v="0"/>
    <m/>
    <m/>
    <s v="Completed"/>
    <s v="Winc"/>
    <s v="Contract Signed"/>
    <n v="409303.99999999994"/>
    <n v="116206.71216862745"/>
    <m/>
    <n v="293097.28783137247"/>
    <d v="2017-02-01T00:00:00"/>
    <d v="2020-01-31T00:00:00"/>
    <d v="2020-01-31T00:00:00"/>
    <s v="CY1"/>
    <m/>
  </r>
  <r>
    <x v="8"/>
    <s v="Office Supplies"/>
    <m/>
    <m/>
    <s v="Peter Barnes"/>
    <x v="0"/>
    <m/>
    <m/>
    <s v="Completed"/>
    <s v="Winc"/>
    <s v="Contract Signed"/>
    <n v="1064975.536624724"/>
    <n v="293227.76282801927"/>
    <m/>
    <n v="771747.77379670483"/>
    <d v="2017-02-01T00:00:00"/>
    <d v="2020-01-31T00:00:00"/>
    <d v="2020-01-31T00:00:00"/>
    <s v="CY1"/>
    <m/>
  </r>
  <r>
    <x v="9"/>
    <s v="Office Supplies"/>
    <m/>
    <s v="Peter Barnes"/>
    <s v="Peter Barnes"/>
    <x v="0"/>
    <m/>
    <m/>
    <s v="Completed"/>
    <s v="Winc"/>
    <s v="Contract Signed"/>
    <n v="183411.20777758502"/>
    <n v="48237.822675861957"/>
    <m/>
    <n v="135173.38510172308"/>
    <d v="2017-02-01T00:00:00"/>
    <d v="2020-01-31T00:00:00"/>
    <d v="2020-01-31T00:00:00"/>
    <s v="CY1"/>
    <m/>
  </r>
  <r>
    <x v="10"/>
    <s v="Office Supplies"/>
    <m/>
    <s v="Peter Barnes"/>
    <s v="Peter Barnes"/>
    <x v="0"/>
    <m/>
    <m/>
    <s v="Completed"/>
    <s v="Winc"/>
    <s v="Contract Signed"/>
    <n v="190012.15000000014"/>
    <n v="92213.558663174641"/>
    <m/>
    <n v="97798.591336825499"/>
    <d v="2017-02-01T00:00:00"/>
    <d v="2020-01-31T00:00:00"/>
    <d v="2020-01-31T00:00:00"/>
    <s v="CY1"/>
    <m/>
  </r>
  <r>
    <x v="11"/>
    <s v="Office Supplies"/>
    <m/>
    <s v="Peter Barnes"/>
    <s v="Peter Barnes"/>
    <x v="0"/>
    <m/>
    <m/>
    <s v="Completed"/>
    <s v="Winc"/>
    <s v="Contract Signed"/>
    <n v="173411.29258116879"/>
    <n v="34133.011644945989"/>
    <m/>
    <n v="139278.28093622281"/>
    <d v="2017-02-01T00:00:00"/>
    <d v="2020-01-31T00:00:00"/>
    <d v="2020-01-31T00:00:00"/>
    <s v="CY1"/>
    <m/>
  </r>
  <r>
    <x v="12"/>
    <s v="Office Supplies"/>
    <m/>
    <m/>
    <s v="Peter Barnes"/>
    <x v="0"/>
    <m/>
    <m/>
    <s v="Completed"/>
    <s v="Winc"/>
    <s v="Contract Signed"/>
    <n v="767090.68437499937"/>
    <n v="277237.6524379201"/>
    <n v="0.36141444301830411"/>
    <n v="489853.03193707927"/>
    <d v="2017-02-01T00:00:00"/>
    <d v="2020-01-31T00:00:00"/>
    <d v="2020-01-31T00:00:00"/>
    <s v="CY1"/>
    <m/>
  </r>
  <r>
    <x v="13"/>
    <s v="Office Supplies"/>
    <m/>
    <m/>
    <s v="Peter Barnes"/>
    <x v="0"/>
    <m/>
    <m/>
    <s v="Completed"/>
    <s v="Winc"/>
    <s v="Contract Signed"/>
    <n v="812472"/>
    <n v="198364.42803622698"/>
    <m/>
    <n v="614107.57196377299"/>
    <d v="2017-02-01T00:00:00"/>
    <d v="2020-01-31T00:00:00"/>
    <d v="2020-01-31T00:00:00"/>
    <s v="CY1"/>
    <m/>
  </r>
  <r>
    <x v="14"/>
    <s v="Office Supplies"/>
    <m/>
    <m/>
    <s v="Peter Barnes"/>
    <x v="0"/>
    <m/>
    <m/>
    <s v="Completed"/>
    <s v="Winc"/>
    <s v="Contract Signed"/>
    <n v="777257.74875000131"/>
    <n v="232074.69241278461"/>
    <n v="0.29858138151213154"/>
    <n v="545183.05633721664"/>
    <d v="2017-02-01T00:00:00"/>
    <d v="2020-01-31T00:00:00"/>
    <d v="2020-01-31T00:00:00"/>
    <s v="CY1"/>
    <m/>
  </r>
  <r>
    <x v="15"/>
    <s v="Office Supplies"/>
    <m/>
    <m/>
    <s v="Peter Barnes"/>
    <x v="0"/>
    <m/>
    <m/>
    <s v="Completed"/>
    <s v="Winc"/>
    <s v="Contract Signed"/>
    <n v="902211.42613308446"/>
    <n v="190944.0274864925"/>
    <m/>
    <n v="711267.39864659193"/>
    <d v="2017-02-01T00:00:00"/>
    <d v="2020-01-31T00:00:00"/>
    <d v="2020-01-31T00:00:00"/>
    <s v="CY1"/>
    <m/>
  </r>
  <r>
    <x v="16"/>
    <s v="Office Supplies"/>
    <m/>
    <m/>
    <s v="Peter Barnes"/>
    <x v="0"/>
    <m/>
    <m/>
    <s v="Completed"/>
    <s v="Winc"/>
    <s v="Contract Signed"/>
    <n v="532311.74999999965"/>
    <n v="117767.38645957077"/>
    <m/>
    <n v="414544.36354042887"/>
    <d v="2017-02-01T00:00:00"/>
    <d v="2020-01-31T00:00:00"/>
    <d v="2020-01-31T00:00:00"/>
    <s v="CY1"/>
    <m/>
  </r>
  <r>
    <x v="0"/>
    <s v="Accommodation"/>
    <s v="Hotel"/>
    <s v="Miranda Braga"/>
    <s v="Paul Cleveland"/>
    <x v="1"/>
    <m/>
    <m/>
    <s v="RR"/>
    <s v="319 Various Hotels"/>
    <s v="Contract Waiting for Signature"/>
    <n v="1555271"/>
    <n v="7238"/>
    <n v="4.6538513223740429E-3"/>
    <n v="1548033"/>
    <d v="2018-03-01T00:00:00"/>
    <d v="2018-12-31T00:00:00"/>
    <d v="2018-12-31T00:00:00"/>
    <s v="CY2"/>
    <s v="Rates being loaded-No contract signature required"/>
  </r>
  <r>
    <x v="1"/>
    <s v="Accommodation"/>
    <s v="Hotel"/>
    <s v="Peter Barnes"/>
    <s v="Paul Cleveland"/>
    <x v="1"/>
    <m/>
    <m/>
    <s v="RR"/>
    <s v="319 Various Hotels"/>
    <s v="Contract Waiting for Signature"/>
    <n v="744341"/>
    <n v="21382"/>
    <n v="2.8726081191281953E-2"/>
    <n v="722959"/>
    <d v="2018-03-01T00:00:00"/>
    <d v="2018-12-31T00:00:00"/>
    <d v="2018-12-31T00:00:00"/>
    <s v="CY2"/>
    <s v="Rates being loaded-No contract signature required"/>
  </r>
  <r>
    <x v="2"/>
    <s v="Accommodation"/>
    <s v="Hotel"/>
    <s v="Andrew Peatling"/>
    <s v="Paul Cleveland"/>
    <x v="1"/>
    <m/>
    <m/>
    <s v="RR"/>
    <s v="319 Various Hotels"/>
    <s v="Contract Waiting for Signature"/>
    <n v="1332700"/>
    <n v="76548"/>
    <n v="5.7438283184512641E-2"/>
    <n v="1256152"/>
    <d v="2018-03-01T00:00:00"/>
    <d v="2018-12-31T00:00:00"/>
    <d v="2018-12-31T00:00:00"/>
    <s v="CY2"/>
    <s v="Rates being loaded-No contract signature required"/>
  </r>
  <r>
    <x v="3"/>
    <s v="Accommodation"/>
    <s v="Hotel"/>
    <s v="Andrew Peatling"/>
    <s v="Paul Cleveland"/>
    <x v="1"/>
    <m/>
    <m/>
    <s v="RR"/>
    <s v="319 Various Hotels"/>
    <s v="Contract Waiting for Signature"/>
    <n v="613256"/>
    <n v="46513"/>
    <n v="7.5845976231785753E-2"/>
    <n v="566743"/>
    <d v="2018-03-01T00:00:00"/>
    <d v="2018-12-31T00:00:00"/>
    <d v="2018-12-31T00:00:00"/>
    <s v="CY2"/>
    <s v="Rates being loaded-No contract signature required"/>
  </r>
  <r>
    <x v="6"/>
    <s v="Accommodation"/>
    <s v="Hotel"/>
    <s v="Miranda Braga"/>
    <s v="Paul Cleveland"/>
    <x v="1"/>
    <m/>
    <m/>
    <s v="RR"/>
    <s v="319 Various Hotels"/>
    <s v="Contract Waiting for Signature"/>
    <n v="750919"/>
    <n v="28304"/>
    <n v="3.7692480813509843E-2"/>
    <n v="722615"/>
    <d v="2018-03-01T00:00:00"/>
    <d v="2018-12-31T00:00:00"/>
    <d v="2018-12-31T00:00:00"/>
    <s v="CY2"/>
    <s v="Rates being loaded-No contract signature required"/>
  </r>
  <r>
    <x v="7"/>
    <s v="Accommodation"/>
    <s v="Hotel"/>
    <s v="Andrew Peatling"/>
    <s v="Paul Cleveland"/>
    <x v="1"/>
    <m/>
    <m/>
    <s v="RR"/>
    <s v="319 Various Hotels"/>
    <s v="Contract Waiting for Signature"/>
    <n v="759906"/>
    <n v="48064"/>
    <n v="6.3249928280603121E-2"/>
    <n v="711842"/>
    <d v="2018-03-01T00:00:00"/>
    <d v="2018-12-31T00:00:00"/>
    <d v="2018-12-31T00:00:00"/>
    <s v="CY2"/>
    <s v="Rates being loaded-No contract signature required"/>
  </r>
  <r>
    <x v="8"/>
    <s v="Accommodation"/>
    <s v="Hotel"/>
    <s v="Shreyas Screenivasan"/>
    <s v="Paul Cleveland"/>
    <x v="1"/>
    <m/>
    <m/>
    <s v="RR"/>
    <s v="319 Various Hotels"/>
    <s v="Contract Waiting for Signature"/>
    <n v="1522047"/>
    <n v="93630"/>
    <n v="6.1515840181019375E-2"/>
    <n v="1428417"/>
    <d v="2018-03-01T00:00:00"/>
    <d v="2018-12-31T00:00:00"/>
    <d v="2018-12-31T00:00:00"/>
    <s v="CY2"/>
    <s v="Rates being loaded-No contract signature required"/>
  </r>
  <r>
    <x v="9"/>
    <s v="Accommodation"/>
    <s v="Hotel"/>
    <s v="Peter Barnes"/>
    <s v="Paul Cleveland"/>
    <x v="1"/>
    <m/>
    <m/>
    <s v="RR"/>
    <s v="319 Various Hotels"/>
    <s v="Contract Waiting for Signature"/>
    <n v="744341"/>
    <n v="21382"/>
    <n v="2.8726081191281953E-2"/>
    <n v="722959"/>
    <d v="2018-03-01T00:00:00"/>
    <d v="2018-12-31T00:00:00"/>
    <d v="2018-12-31T00:00:00"/>
    <s v="CY2"/>
    <s v="Rates being loaded-No contract signature required"/>
  </r>
  <r>
    <x v="10"/>
    <s v="Accommodation"/>
    <s v="Hotel"/>
    <s v="Peter Barnes"/>
    <s v="Paul Cleveland"/>
    <x v="1"/>
    <m/>
    <m/>
    <s v="RR"/>
    <s v="319 Various Hotels"/>
    <s v="Contract Waiting for Signature"/>
    <n v="285382"/>
    <n v="18260"/>
    <n v="6.3984413873334686E-2"/>
    <n v="267122"/>
    <d v="2018-03-01T00:00:00"/>
    <d v="2018-12-31T00:00:00"/>
    <d v="2018-12-31T00:00:00"/>
    <s v="CY2"/>
    <s v="Rates being loaded-No contract signature required"/>
  </r>
  <r>
    <x v="11"/>
    <s v="Accommodation"/>
    <s v="Hotel"/>
    <s v="Peter Barnes"/>
    <s v="Paul Cleveland"/>
    <x v="1"/>
    <m/>
    <m/>
    <s v="RR"/>
    <s v="319 Various Hotels"/>
    <s v="Contract Waiting for Signature"/>
    <n v="409422"/>
    <n v="18214"/>
    <n v="4.4487106213149268E-2"/>
    <n v="391208"/>
    <d v="2018-03-01T00:00:00"/>
    <d v="2018-12-31T00:00:00"/>
    <d v="2018-12-31T00:00:00"/>
    <s v="CY2"/>
    <s v="Rates being loaded-No contract signature required"/>
  </r>
  <r>
    <x v="12"/>
    <s v="Accommodation"/>
    <s v="Hotel"/>
    <s v="Jaysai Ghayal"/>
    <s v="Paul Cleveland"/>
    <x v="1"/>
    <m/>
    <m/>
    <s v="RR"/>
    <s v="319 Various Hotels"/>
    <s v="Contract Waiting for Signature"/>
    <n v="1685296"/>
    <n v="69579"/>
    <n v="4.1285922472966176E-2"/>
    <n v="1615717"/>
    <d v="2018-03-01T00:00:00"/>
    <d v="2018-12-31T00:00:00"/>
    <d v="2018-12-31T00:00:00"/>
    <s v="CY2"/>
    <s v="Rates being loaded-No contract signature required"/>
  </r>
  <r>
    <x v="13"/>
    <s v="Accommodation"/>
    <s v="Hotel"/>
    <s v="Miranda Braga"/>
    <s v="Paul Cleveland"/>
    <x v="1"/>
    <m/>
    <m/>
    <s v="RR"/>
    <s v="319 Various Hotels"/>
    <s v="Contract Waiting for Signature"/>
    <n v="1453339"/>
    <n v="66209"/>
    <n v="4.5556473747694101E-2"/>
    <n v="1387130"/>
    <d v="2018-03-01T00:00:00"/>
    <d v="2018-12-31T00:00:00"/>
    <d v="2018-12-31T00:00:00"/>
    <s v="CY2"/>
    <s v="Rates being loaded-No contract signature required"/>
  </r>
  <r>
    <x v="14"/>
    <s v="Accommodation"/>
    <s v="Hotel"/>
    <s v="Jaysai Ghayal"/>
    <s v="Paul Cleveland"/>
    <x v="1"/>
    <m/>
    <m/>
    <s v="RR"/>
    <s v="319 Various Hotels"/>
    <s v="Contract Waiting for Signature"/>
    <n v="2238587"/>
    <n v="115118"/>
    <n v="0.09"/>
    <n v="2123469"/>
    <d v="2018-03-01T00:00:00"/>
    <d v="2018-12-31T00:00:00"/>
    <d v="2018-12-31T00:00:00"/>
    <s v="CY2"/>
    <s v="Rates being loaded-No contract signature required"/>
  </r>
  <r>
    <x v="15"/>
    <s v="Accommodation"/>
    <s v="Hotel"/>
    <s v="Miranda Braga"/>
    <s v="Paul Cleveland"/>
    <x v="1"/>
    <m/>
    <m/>
    <s v="RR"/>
    <s v="319 Various Hotels"/>
    <s v="Contract Waiting for Signature"/>
    <n v="2519123"/>
    <n v="163116"/>
    <n v="6.4751105841199502E-2"/>
    <n v="2356007"/>
    <d v="2018-03-01T00:00:00"/>
    <d v="2018-12-31T00:00:00"/>
    <d v="2018-12-31T00:00:00"/>
    <s v="CY2"/>
    <s v="Rates being loaded-No contract signature required"/>
  </r>
  <r>
    <x v="16"/>
    <s v="Accommodation"/>
    <s v="Hotel"/>
    <s v="Andrew Peatling"/>
    <s v="Paul Cleveland"/>
    <x v="1"/>
    <m/>
    <m/>
    <s v="RR"/>
    <s v="319 Various Hotels"/>
    <s v="Contract Waiting for Signature"/>
    <n v="1165923"/>
    <n v="65931"/>
    <n v="5.6548331236282327E-2"/>
    <n v="1099992"/>
    <d v="2018-03-01T00:00:00"/>
    <d v="2018-12-31T00:00:00"/>
    <d v="2018-12-31T00:00:00"/>
    <s v="CY2"/>
    <s v="Rates being loaded-No contract signature required"/>
  </r>
  <r>
    <x v="5"/>
    <s v="Accommodation"/>
    <m/>
    <s v="Peter Barnes"/>
    <s v="Paul Cleveland"/>
    <x v="1"/>
    <m/>
    <m/>
    <s v="RR"/>
    <s v="319 Various Hotels"/>
    <s v="Contract Waiting for Signature"/>
    <n v="1208631"/>
    <n v="28191"/>
    <n v="2.3324736830347723E-2"/>
    <n v="1180440"/>
    <d v="2018-03-01T00:00:00"/>
    <m/>
    <s v="1-Apr-21"/>
    <s v="CY2"/>
    <m/>
  </r>
  <r>
    <x v="1"/>
    <s v="Air Travel"/>
    <s v="International"/>
    <s v="Peter Barnes"/>
    <s v="Paul Cleveland"/>
    <x v="1"/>
    <m/>
    <m/>
    <s v="RFT(RFx)"/>
    <m/>
    <s v="Pipeline"/>
    <n v="626000"/>
    <n v="12520"/>
    <n v="0.02"/>
    <n v="613480"/>
    <d v="2018-05-01T00:00:00"/>
    <m/>
    <s v="1-Apr-21"/>
    <s v="CY3"/>
    <m/>
  </r>
  <r>
    <x v="2"/>
    <s v="Air Travel"/>
    <s v="International"/>
    <s v="Andrew Peatling"/>
    <s v="Paul Cleveland"/>
    <x v="1"/>
    <m/>
    <m/>
    <s v="RFT(RFx)"/>
    <m/>
    <s v="Pipeline"/>
    <n v="4300000"/>
    <n v="86000"/>
    <n v="0.02"/>
    <n v="4214000"/>
    <d v="2018-05-01T00:00:00"/>
    <m/>
    <s v="1-Apr-21"/>
    <s v="CY3"/>
    <m/>
  </r>
  <r>
    <x v="3"/>
    <s v="Air Travel"/>
    <s v="International"/>
    <s v="Andrew Peatling"/>
    <s v="Paul Cleveland"/>
    <x v="1"/>
    <m/>
    <m/>
    <s v="RFT(RFx)"/>
    <m/>
    <s v="Pipeline"/>
    <n v="654000"/>
    <n v="13080"/>
    <n v="0.02"/>
    <n v="640920"/>
    <d v="2018-05-01T00:00:00"/>
    <m/>
    <s v="1-Apr-21"/>
    <s v="CY3"/>
    <m/>
  </r>
  <r>
    <x v="4"/>
    <s v="Air Travel"/>
    <s v="International"/>
    <s v="Hannah McMahon"/>
    <s v="Paul Cleveland"/>
    <x v="1"/>
    <m/>
    <m/>
    <s v="RFT(RFx)"/>
    <m/>
    <s v="Pipeline"/>
    <n v="375000"/>
    <n v="7500"/>
    <n v="0.02"/>
    <n v="367500"/>
    <d v="2018-05-01T00:00:00"/>
    <m/>
    <s v="1-Apr-21"/>
    <s v="CY3"/>
    <m/>
  </r>
  <r>
    <x v="6"/>
    <s v="Air Travel"/>
    <s v="International"/>
    <s v="Miranda Braga"/>
    <s v="Paul Cleveland"/>
    <x v="1"/>
    <m/>
    <m/>
    <s v="RFT(RFx)"/>
    <m/>
    <s v="Pipeline"/>
    <n v="3700000"/>
    <n v="74000"/>
    <n v="0.02"/>
    <n v="3626000"/>
    <d v="2018-05-01T00:00:00"/>
    <m/>
    <s v="1-Apr-21"/>
    <s v="CY3"/>
    <m/>
  </r>
  <r>
    <x v="7"/>
    <s v="Air Travel"/>
    <s v="International"/>
    <s v="Andrew Peatling"/>
    <s v="Paul Cleveland"/>
    <x v="1"/>
    <m/>
    <m/>
    <s v="RFT(RFx)"/>
    <m/>
    <s v="Pipeline"/>
    <n v="1200000"/>
    <n v="24000"/>
    <n v="0.02"/>
    <n v="1176000"/>
    <d v="2018-05-01T00:00:00"/>
    <m/>
    <s v="1-Apr-21"/>
    <s v="CY3"/>
    <m/>
  </r>
  <r>
    <x v="8"/>
    <s v="Air Travel"/>
    <s v="International"/>
    <s v="Shreyas Screenivasan"/>
    <s v="Paul Cleveland"/>
    <x v="1"/>
    <m/>
    <m/>
    <s v="RFT(RFx)"/>
    <m/>
    <s v="Pipeline"/>
    <n v="6000000"/>
    <n v="120000"/>
    <n v="0.02"/>
    <n v="5880000"/>
    <d v="2018-05-01T00:00:00"/>
    <m/>
    <s v="1-Apr-21"/>
    <s v="CY3"/>
    <m/>
  </r>
  <r>
    <x v="9"/>
    <s v="Air Travel"/>
    <s v="International"/>
    <s v="Peter Barnes"/>
    <s v="Paul Cleveland"/>
    <x v="1"/>
    <m/>
    <m/>
    <s v="RFT(RFx)"/>
    <m/>
    <s v="Pipeline"/>
    <n v="355000"/>
    <n v="7100"/>
    <n v="0.02"/>
    <n v="347900"/>
    <d v="2018-05-01T00:00:00"/>
    <m/>
    <s v="1-Apr-21"/>
    <s v="CY3"/>
    <m/>
  </r>
  <r>
    <x v="10"/>
    <s v="Air Travel"/>
    <s v="International"/>
    <s v="Peter Barnes"/>
    <s v="Paul Cleveland"/>
    <x v="1"/>
    <m/>
    <m/>
    <s v="RFT(RFx)"/>
    <m/>
    <s v="Pipeline"/>
    <n v="1400000"/>
    <n v="28000"/>
    <n v="0.02"/>
    <n v="1372000"/>
    <d v="2018-05-01T00:00:00"/>
    <m/>
    <s v="1-Apr-21"/>
    <s v="CY3"/>
    <m/>
  </r>
  <r>
    <x v="11"/>
    <s v="Air Travel"/>
    <s v="International"/>
    <s v="Peter Barnes"/>
    <s v="Paul Cleveland"/>
    <x v="1"/>
    <m/>
    <m/>
    <s v="RFT(RFx)"/>
    <m/>
    <s v="Pipeline"/>
    <n v="754000"/>
    <n v="15080"/>
    <n v="0.02"/>
    <n v="738920"/>
    <d v="2018-05-01T00:00:00"/>
    <m/>
    <s v="1-Apr-21"/>
    <s v="CY3"/>
    <m/>
  </r>
  <r>
    <x v="12"/>
    <s v="Air Travel"/>
    <s v="International"/>
    <s v="Jaysai Ghayal"/>
    <s v="Paul Cleveland"/>
    <x v="1"/>
    <m/>
    <m/>
    <s v="RFT(RFx)"/>
    <m/>
    <s v="Pipeline"/>
    <n v="1700000"/>
    <n v="34000"/>
    <n v="0.02"/>
    <n v="1666000"/>
    <d v="2018-05-01T00:00:00"/>
    <m/>
    <s v="1-Apr-21"/>
    <s v="CY3"/>
    <m/>
  </r>
  <r>
    <x v="13"/>
    <s v="Air Travel"/>
    <s v="International"/>
    <s v="Miranda Braga"/>
    <s v="Paul Cleveland"/>
    <x v="1"/>
    <m/>
    <m/>
    <s v="RFT(RFx)"/>
    <m/>
    <s v="Pipeline"/>
    <n v="5400000"/>
    <n v="108000"/>
    <n v="0.02"/>
    <n v="5292000"/>
    <d v="2018-05-01T00:00:00"/>
    <m/>
    <s v="1-Apr-21"/>
    <s v="CY3"/>
    <m/>
  </r>
  <r>
    <x v="14"/>
    <s v="Air Travel"/>
    <s v="International"/>
    <s v="Jaysai Ghayal"/>
    <s v="Paul Cleveland"/>
    <x v="1"/>
    <m/>
    <m/>
    <s v="RFT(RFx)"/>
    <m/>
    <s v="Pipeline"/>
    <n v="4400000"/>
    <n v="88000"/>
    <n v="0.02"/>
    <n v="4312000"/>
    <d v="2018-05-01T00:00:00"/>
    <m/>
    <s v="1-Apr-21"/>
    <s v="CY3"/>
    <m/>
  </r>
  <r>
    <x v="15"/>
    <s v="Air Travel"/>
    <s v="International"/>
    <s v="Miranda Braga"/>
    <s v="Paul Cleveland"/>
    <x v="1"/>
    <m/>
    <m/>
    <s v="RFT(RFx)"/>
    <m/>
    <s v="Pipeline"/>
    <n v="5400000"/>
    <n v="108000"/>
    <n v="0.02"/>
    <n v="5292000"/>
    <d v="2018-05-01T00:00:00"/>
    <m/>
    <s v="1-Apr-21"/>
    <s v="CY3"/>
    <m/>
  </r>
  <r>
    <x v="16"/>
    <s v="Air Travel"/>
    <s v="International"/>
    <s v="Andrew Peatling"/>
    <s v="Paul Cleveland"/>
    <x v="1"/>
    <m/>
    <m/>
    <s v="RFT(RFx)"/>
    <m/>
    <s v="Pipeline"/>
    <n v="5400000"/>
    <n v="108000"/>
    <n v="0.02"/>
    <n v="5292000"/>
    <d v="2018-05-01T00:00:00"/>
    <m/>
    <s v="1-Apr-21"/>
    <s v="CY3"/>
    <m/>
  </r>
  <r>
    <x v="5"/>
    <s v="Air Travel"/>
    <s v="International"/>
    <s v="Peter Barnes"/>
    <s v="Paul Cleveland"/>
    <x v="1"/>
    <m/>
    <m/>
    <s v="RFT(RFx)"/>
    <m/>
    <s v="Pipeline"/>
    <n v="200000"/>
    <n v="4000"/>
    <n v="0.02"/>
    <n v="196000"/>
    <d v="2018-05-01T00:00:00"/>
    <m/>
    <s v="1-Apr-21"/>
    <s v="CY3"/>
    <m/>
  </r>
  <r>
    <x v="0"/>
    <s v="Air Travel"/>
    <s v="International"/>
    <s v="Miranda Braga"/>
    <s v="Paul Cleveland"/>
    <x v="1"/>
    <m/>
    <m/>
    <s v="RFT(RFx)"/>
    <m/>
    <s v="Pipeline"/>
    <n v="2000000"/>
    <n v="40000"/>
    <n v="0.02"/>
    <n v="1960000"/>
    <d v="2018-04-01T00:00:00"/>
    <m/>
    <s v="1-Apr-21"/>
    <s v="CY3"/>
    <m/>
  </r>
  <r>
    <x v="0"/>
    <s v="AV Hardware &amp; Services"/>
    <m/>
    <s v="Miranda Braga"/>
    <s v="Shreyas Sreenivasan"/>
    <x v="1"/>
    <m/>
    <m/>
    <s v="Contracting"/>
    <s v="PET,Rutledge,Fredon,ProAV NSW"/>
    <s v="Contract Waiting for Signature"/>
    <n v="506797"/>
    <n v="22835"/>
    <m/>
    <m/>
    <d v="2018-02-01T00:00:00"/>
    <d v="2021-02-01T00:00:00"/>
    <d v="2021-02-01T00:00:00"/>
    <s v="CY2"/>
    <m/>
  </r>
  <r>
    <x v="1"/>
    <s v="AV Hardware &amp; Services"/>
    <m/>
    <s v="Peter Barnes"/>
    <s v="Shreyas Sreenivasan"/>
    <x v="1"/>
    <m/>
    <m/>
    <s v="Contracting"/>
    <s v="PET,Rutledge,Fredon,ProAV NSW"/>
    <s v="Contract Waiting for Signature"/>
    <n v="2351585"/>
    <n v="205198"/>
    <m/>
    <m/>
    <d v="2018-02-01T00:00:00"/>
    <d v="2021-02-01T00:00:00"/>
    <d v="2021-02-01T00:00:00"/>
    <s v="CY2"/>
    <m/>
  </r>
  <r>
    <x v="2"/>
    <s v="AV Hardware &amp; Services"/>
    <m/>
    <m/>
    <s v="Shreyas Sreenivasan"/>
    <x v="1"/>
    <m/>
    <m/>
    <s v="Contracting"/>
    <s v="PET,Rutledge,3DAV,Vizcom,WESCO,MHW"/>
    <s v="Contract Waiting for Signature"/>
    <n v="2729518"/>
    <n v="157426"/>
    <m/>
    <m/>
    <d v="2018-02-01T00:00:00"/>
    <d v="2021-02-01T00:00:00"/>
    <d v="2021-02-01T00:00:00"/>
    <s v="CY2"/>
    <m/>
  </r>
  <r>
    <x v="3"/>
    <s v="AV Hardware &amp; Services"/>
    <m/>
    <m/>
    <s v="Shreyas Sreenivasan"/>
    <x v="1"/>
    <m/>
    <m/>
    <s v="Contracting"/>
    <s v="PET,Rutledge,3DAV,Vizcom,WESCO,MHW"/>
    <s v="Contract Waiting for Signature"/>
    <n v="299939"/>
    <n v="22934"/>
    <m/>
    <m/>
    <d v="2018-02-01T00:00:00"/>
    <d v="2021-02-01T00:00:00"/>
    <d v="2021-02-01T00:00:00"/>
    <s v="CY2"/>
    <m/>
  </r>
  <r>
    <x v="4"/>
    <s v="AV Hardware &amp; Services"/>
    <m/>
    <m/>
    <s v="Shreyas Sreenivasan"/>
    <x v="1"/>
    <m/>
    <m/>
    <s v="Contracting"/>
    <s v="PET,Rutledge,Fredon,Insight,Engie"/>
    <s v="Contract Waiting for Signature"/>
    <n v="570062"/>
    <n v="35250"/>
    <m/>
    <m/>
    <d v="2018-02-01T00:00:00"/>
    <d v="2021-02-01T00:00:00"/>
    <d v="2021-02-01T00:00:00"/>
    <s v="CY2"/>
    <m/>
  </r>
  <r>
    <x v="6"/>
    <s v="AV Hardware &amp; Services"/>
    <m/>
    <s v="Miranda Braga"/>
    <s v="Shreyas Sreenivasan"/>
    <x v="1"/>
    <m/>
    <m/>
    <s v="Contracting"/>
    <s v="PET,Rutledge,Fredon,ProAV NSW"/>
    <s v="Contract Waiting for Signature"/>
    <n v="1222304"/>
    <n v="73091"/>
    <m/>
    <m/>
    <d v="2018-02-01T00:00:00"/>
    <d v="2021-02-01T00:00:00"/>
    <d v="2021-02-01T00:00:00"/>
    <s v="CY2"/>
    <m/>
  </r>
  <r>
    <x v="7"/>
    <s v="AV Hardware &amp; Services"/>
    <m/>
    <m/>
    <s v="Shreyas Sreenivasan"/>
    <x v="1"/>
    <m/>
    <m/>
    <s v="Contracting"/>
    <s v="PET,Rutledge,3DAV,Vizcom,WESCO,MHW"/>
    <s v="Contract Waiting for Signature"/>
    <n v="1920786"/>
    <n v="133257"/>
    <m/>
    <m/>
    <d v="2018-02-01T00:00:00"/>
    <d v="2021-02-01T00:00:00"/>
    <d v="2021-02-01T00:00:00"/>
    <s v="CY2"/>
    <m/>
  </r>
  <r>
    <x v="8"/>
    <s v="AV Hardware &amp; Services"/>
    <m/>
    <m/>
    <s v="Shreyas Sreenivasan"/>
    <x v="1"/>
    <m/>
    <m/>
    <s v="Contracting"/>
    <s v="PET,Rutledge,Fredon,Insight,Engie,Soundcorp"/>
    <s v="Contract Waiting for Signature"/>
    <n v="6595941"/>
    <n v="474366"/>
    <m/>
    <m/>
    <d v="2018-02-01T00:00:00"/>
    <d v="2021-02-01T00:00:00"/>
    <d v="2021-02-01T00:00:00"/>
    <s v="CY2"/>
    <m/>
  </r>
  <r>
    <x v="9"/>
    <s v="AV Hardware &amp; Services"/>
    <m/>
    <s v="Peter Barnes"/>
    <s v="Shreyas Sreenivasan"/>
    <x v="1"/>
    <m/>
    <m/>
    <s v="Contracting"/>
    <s v="PET,Rutledge,Fredon,ProAV NSW"/>
    <s v="Contract Waiting for Signature"/>
    <n v="338908"/>
    <n v="27878"/>
    <m/>
    <m/>
    <d v="2018-02-01T00:00:00"/>
    <d v="2021-02-01T00:00:00"/>
    <d v="2021-02-01T00:00:00"/>
    <s v="CY2"/>
    <m/>
  </r>
  <r>
    <x v="10"/>
    <s v="AV Hardware &amp; Services"/>
    <m/>
    <s v="Peter Barnes"/>
    <s v="Shreyas Sreenivasan"/>
    <x v="1"/>
    <m/>
    <m/>
    <s v="Contracting"/>
    <s v="PET,Rutledge,Fredon,ProAV NSW"/>
    <s v="Contract Waiting for Signature"/>
    <n v="335010"/>
    <n v="32957"/>
    <m/>
    <m/>
    <d v="2018-02-01T00:00:00"/>
    <d v="2021-02-01T00:00:00"/>
    <d v="2021-02-01T00:00:00"/>
    <s v="CY2"/>
    <m/>
  </r>
  <r>
    <x v="11"/>
    <s v="AV Hardware &amp; Services"/>
    <m/>
    <s v="Peter Barnes"/>
    <s v="Shreyas Sreenivasan"/>
    <x v="1"/>
    <m/>
    <m/>
    <s v="Contracting"/>
    <s v="PET,Rutledge,Fredon,ProAV NSW"/>
    <s v="Contract Waiting for Signature"/>
    <n v="415886"/>
    <n v="39470"/>
    <m/>
    <m/>
    <d v="2018-02-01T00:00:00"/>
    <d v="2021-02-01T00:00:00"/>
    <d v="2021-02-01T00:00:00"/>
    <s v="CY2"/>
    <m/>
  </r>
  <r>
    <x v="12"/>
    <s v="AV Hardware &amp; Services"/>
    <m/>
    <m/>
    <s v="Shreyas Sreenivasan"/>
    <x v="1"/>
    <m/>
    <m/>
    <s v="Contracting"/>
    <s v="PET,Rutledge,Fredon,ProAV SA, Leedall"/>
    <s v="Contract Waiting for Signature"/>
    <n v="1115136"/>
    <n v="66688"/>
    <m/>
    <m/>
    <d v="2018-02-01T00:00:00"/>
    <d v="2021-02-01T00:00:00"/>
    <d v="2021-02-01T00:00:00"/>
    <s v="CY2"/>
    <m/>
  </r>
  <r>
    <x v="13"/>
    <s v="AV Hardware &amp; Services"/>
    <m/>
    <s v="Miranda Braga"/>
    <s v="Shreyas Sreenivasan"/>
    <x v="1"/>
    <m/>
    <m/>
    <s v="Contracting"/>
    <s v="PET,Rutledge,Fredon,ProAV NSW"/>
    <s v="Contract Waiting for Signature"/>
    <n v="2439942"/>
    <n v="213073"/>
    <m/>
    <m/>
    <d v="2018-02-01T00:00:00"/>
    <d v="2021-02-01T00:00:00"/>
    <d v="2021-02-01T00:00:00"/>
    <s v="CY2"/>
    <m/>
  </r>
  <r>
    <x v="14"/>
    <s v="AV Hardware &amp; Services"/>
    <m/>
    <m/>
    <s v="Shreyas Sreenivasan"/>
    <x v="1"/>
    <m/>
    <m/>
    <s v="Contracting"/>
    <s v="PET,Rutledge,Fredon,ProAV SA, Leedall"/>
    <s v="Contract Waiting for Signature"/>
    <n v="937919"/>
    <n v="56944"/>
    <m/>
    <m/>
    <d v="2018-02-01T00:00:00"/>
    <d v="2021-02-01T00:00:00"/>
    <d v="2021-02-01T00:00:00"/>
    <s v="CY2"/>
    <m/>
  </r>
  <r>
    <x v="15"/>
    <s v="AV Hardware &amp; Services"/>
    <m/>
    <s v="Miranda Braga"/>
    <s v="Shreyas Sreenivasan"/>
    <x v="1"/>
    <m/>
    <m/>
    <s v="Contracting"/>
    <s v="PET,Rutledge,Fredon,ProAV NSW"/>
    <s v="Contract Waiting for Signature"/>
    <n v="5200000"/>
    <n v="276750"/>
    <m/>
    <m/>
    <d v="2018-02-01T00:00:00"/>
    <d v="2021-02-01T00:00:00"/>
    <d v="2021-02-01T00:00:00"/>
    <s v="CY2"/>
    <m/>
  </r>
  <r>
    <x v="16"/>
    <s v="AV Hardware &amp; Services"/>
    <m/>
    <m/>
    <s v="Shreyas Sreenivasan"/>
    <x v="1"/>
    <m/>
    <m/>
    <s v="Contracting"/>
    <s v="PET,Rutledge,3DAV,Vizcom,WESCO,MHW"/>
    <s v="Contract Waiting for Signature"/>
    <n v="1647559"/>
    <n v="154966"/>
    <m/>
    <m/>
    <d v="2018-02-01T00:00:00"/>
    <d v="2021-02-01T00:00:00"/>
    <d v="2021-02-01T00:00:00"/>
    <s v="CY2"/>
    <m/>
  </r>
  <r>
    <x v="5"/>
    <s v="AV Hardware &amp; Services"/>
    <m/>
    <s v="Peter Barnes"/>
    <s v="Shreyas Sreenivasan"/>
    <x v="1"/>
    <m/>
    <m/>
    <s v="Contracting"/>
    <s v="PET,Rutledge,Videopro"/>
    <s v="Contract Waiting for Signature"/>
    <n v="1870958.43"/>
    <n v="175010"/>
    <m/>
    <m/>
    <d v="2018-02-01T00:00:00"/>
    <d v="2021-02-01T00:00:00"/>
    <d v="2021-02-01T00:00:00"/>
    <s v="CY2"/>
    <m/>
  </r>
  <r>
    <x v="2"/>
    <s v="Cleaning Services"/>
    <m/>
    <s v="Shreyas Sreenivasan / Andrew Peatling"/>
    <s v="Pontus Olin"/>
    <x v="1"/>
    <m/>
    <m/>
    <s v="RFT(RFx)"/>
    <m/>
    <s v="Pipeline"/>
    <n v="5158683"/>
    <n v="412694.64"/>
    <n v="0.08"/>
    <n v="4745988.3600000003"/>
    <d v="2018-04-01T00:00:00"/>
    <d v="2021-04-01T00:00:00"/>
    <d v="2021-04-01T00:00:00"/>
    <s v="CY3"/>
    <s v="Curtin has decided to withdraw from the tender"/>
  </r>
  <r>
    <x v="7"/>
    <s v="Cleaning Services"/>
    <m/>
    <s v="Shreyas Sreenivasan / Andrew Peatling"/>
    <s v="Pontus Olin"/>
    <x v="1"/>
    <m/>
    <m/>
    <s v="RFT(RFx)"/>
    <m/>
    <s v="Pipeline"/>
    <n v="2566625"/>
    <n v="205330"/>
    <n v="0.08"/>
    <n v="2361295"/>
    <d v="2018-04-01T00:00:00"/>
    <d v="2021-04-01T00:00:00"/>
    <d v="2021-04-01T00:00:00"/>
    <s v="CY3"/>
    <s v="Annual Contracted Savings calcuated with estimate of 8% - as range in status report is 8-12_x000a_"/>
  </r>
  <r>
    <x v="9"/>
    <s v="Cleaning Services"/>
    <m/>
    <s v="Peter Barnes"/>
    <s v="Pontus Olin"/>
    <x v="1"/>
    <m/>
    <m/>
    <s v="RFT(RFx)"/>
    <m/>
    <s v="Pipeline"/>
    <n v="1467032"/>
    <n v="117362.56"/>
    <n v="0.08"/>
    <n v="1349669.44"/>
    <d v="2018-04-01T00:00:00"/>
    <d v="2021-04-01T00:00:00"/>
    <d v="2021-04-01T00:00:00"/>
    <s v="CY3"/>
    <s v="Annual Contracted Savings calcuated with estimate of 8% - as range in status report is 8-12_x000a_"/>
  </r>
  <r>
    <x v="10"/>
    <s v="Cleaning Services"/>
    <m/>
    <s v="Peter Barnes"/>
    <s v="Pontus Olin"/>
    <x v="1"/>
    <m/>
    <m/>
    <s v="RFT(RFx)"/>
    <m/>
    <s v="Pipeline"/>
    <n v="2475932"/>
    <n v="198074.56"/>
    <n v="0.08"/>
    <n v="2277857.44"/>
    <d v="2018-04-01T00:00:00"/>
    <d v="2021-04-01T00:00:00"/>
    <d v="2021-04-01T00:00:00"/>
    <s v="CY3"/>
    <s v="Annual Contracted Savings calcuated with estimate of 8% - as range in status report is 8-12_x000a_"/>
  </r>
  <r>
    <x v="12"/>
    <s v="Cleaning Services"/>
    <m/>
    <s v="Jaysai Ghayal"/>
    <s v="Pontus Olin"/>
    <x v="1"/>
    <m/>
    <m/>
    <s v="RFT(RFx)"/>
    <m/>
    <s v="Pipeline"/>
    <n v="4771520"/>
    <n v="381721.59999999998"/>
    <n v="0.08"/>
    <n v="4389798.4000000004"/>
    <d v="2018-04-01T00:00:00"/>
    <d v="2021-04-01T00:00:00"/>
    <d v="2021-04-01T00:00:00"/>
    <s v="CY3"/>
    <s v="Annual Contracted Savings calcuated with estimate of 8% - as range in status report is 8-12_x000a_"/>
  </r>
  <r>
    <x v="14"/>
    <s v="Cleaning Services"/>
    <m/>
    <s v="Jaysai Ghayal"/>
    <s v="Pontus Olin"/>
    <x v="1"/>
    <m/>
    <m/>
    <s v="RFT(RFx)"/>
    <m/>
    <s v="Pipeline"/>
    <n v="6314408"/>
    <n v="505152.64"/>
    <n v="0.08"/>
    <n v="5809255.3600000003"/>
    <d v="2018-04-01T00:00:00"/>
    <d v="2021-04-01T00:00:00"/>
    <d v="2021-04-01T00:00:00"/>
    <s v="CY3"/>
    <s v="Annual Contracted Savings calcuated with estimate of 8% - as range in status report is 8-12_x000a_"/>
  </r>
  <r>
    <x v="16"/>
    <s v="Cleaning Services"/>
    <m/>
    <s v="Shreyas Sreenivasan / Andrew Peatling"/>
    <s v="Pontus Olin"/>
    <x v="1"/>
    <m/>
    <m/>
    <s v="RFT(RFx)"/>
    <m/>
    <s v="Pipeline"/>
    <n v="4984701"/>
    <n v="398776.08"/>
    <n v="0.08"/>
    <n v="4585924.92"/>
    <d v="2018-04-01T00:00:00"/>
    <d v="2021-04-01T00:00:00"/>
    <d v="2021-04-01T00:00:00"/>
    <s v="CY3"/>
    <s v="Annual Contracted Savings calcuated with estimate of 8% - as range in status report is 8-12_x000a_"/>
  </r>
  <r>
    <x v="5"/>
    <s v="Cleaning Services"/>
    <m/>
    <s v="Peter Barnes"/>
    <s v="Pontus Olin"/>
    <x v="1"/>
    <m/>
    <m/>
    <s v="RFT(RFx)"/>
    <m/>
    <s v="Pipeline"/>
    <n v="3147162"/>
    <n v="251772.96"/>
    <n v="0.08"/>
    <n v="2895389.04"/>
    <d v="2018-04-01T00:00:00"/>
    <d v="2021-04-01T00:00:00"/>
    <d v="2021-04-01T00:00:00"/>
    <s v="CY3"/>
    <s v="Annual Contracted Savings calcuated with estimate of 8% - as range in status report is 8-12_x000a_"/>
  </r>
  <r>
    <x v="0"/>
    <s v="Lab Supplies - Gases"/>
    <s v="Gases"/>
    <s v="Miranda Braga"/>
    <s v="Abhigyan Rajiv"/>
    <x v="1"/>
    <m/>
    <m/>
    <s v="Implementation(Contract Signed)"/>
    <m/>
    <s v="Contract Waiting for Signature"/>
    <n v="14900"/>
    <n v="1300"/>
    <n v="8.7248322147651006E-2"/>
    <n v="13600"/>
    <d v="2018-03-01T00:00:00"/>
    <m/>
    <s v="1-Apr-21"/>
    <s v="CY2"/>
    <s v="Progress status retrieved from Wave 2 Status report"/>
  </r>
  <r>
    <x v="1"/>
    <s v="Lab Supplies - Gases"/>
    <s v="Gases"/>
    <m/>
    <s v="Abhigyan Rajiv"/>
    <x v="1"/>
    <m/>
    <m/>
    <s v="Implementation(Contract Signed)"/>
    <m/>
    <s v="Contract Waiting for Signature"/>
    <n v="58800"/>
    <n v="12100"/>
    <n v="0.20578231292517007"/>
    <n v="46700"/>
    <d v="2018-03-01T00:00:00"/>
    <s v=" "/>
    <s v=" "/>
    <s v="CY2"/>
    <s v="Progress status retrieved from Wave 2 Status report"/>
  </r>
  <r>
    <x v="2"/>
    <s v="Lab Supplies - Gases"/>
    <s v="Gases"/>
    <m/>
    <s v="Abhigyan Rajiv"/>
    <x v="1"/>
    <m/>
    <m/>
    <s v="Implementation(Contract Signed)"/>
    <m/>
    <s v="Contract Waiting for Signature"/>
    <n v="602500"/>
    <n v="60300"/>
    <n v="0.10008298755186722"/>
    <n v="542200"/>
    <d v="2018-05-01T00:00:00"/>
    <m/>
    <s v="1-Apr-21"/>
    <s v="CY3"/>
    <s v="Progress status retrieved from Wave 2 Status report"/>
  </r>
  <r>
    <x v="3"/>
    <s v="Lab Supplies - Gases"/>
    <s v="Gases"/>
    <m/>
    <s v="Abhigyan Rajiv"/>
    <x v="1"/>
    <m/>
    <m/>
    <s v="Implementation(Contract Signed)"/>
    <m/>
    <s v="Contract Waiting for Signature"/>
    <n v="49700"/>
    <n v="5000"/>
    <n v="0.1006036217303823"/>
    <n v="44700"/>
    <d v="2018-02-01T00:00:00"/>
    <d v="2021-02-01T00:00:00"/>
    <d v="2021-02-01T00:00:00"/>
    <s v="CY2"/>
    <s v="Progress status retrieved from Wave 2 Status report"/>
  </r>
  <r>
    <x v="4"/>
    <s v="Lab Supplies - Gases"/>
    <s v="Gases"/>
    <m/>
    <s v="Abhigyan Rajiv"/>
    <x v="1"/>
    <m/>
    <m/>
    <s v="Implementation(Contract Signed)"/>
    <m/>
    <s v="Contract Waiting for Signature"/>
    <n v="28600"/>
    <n v="2200"/>
    <n v="7.6923076923076927E-2"/>
    <n v="26400"/>
    <d v="2018-03-01T00:00:00"/>
    <m/>
    <s v="1-Apr-21"/>
    <s v="CY2"/>
    <s v="Progress status retrieved from Wave 2 Status report"/>
  </r>
  <r>
    <x v="6"/>
    <s v="Lab Supplies - Gases"/>
    <s v="Gases"/>
    <s v="Miranda Braga"/>
    <s v="Abhigyan Rajiv"/>
    <x v="1"/>
    <m/>
    <m/>
    <s v="Implementation(Contract Signed)"/>
    <m/>
    <s v="Contract Waiting for Signature"/>
    <n v="313600"/>
    <n v="44700"/>
    <n v="0.14253826530612246"/>
    <n v="268900"/>
    <d v="2018-03-01T00:00:00"/>
    <m/>
    <s v="1-Apr-21"/>
    <s v="CY2"/>
    <s v="Progress status retrieved from Wave 2 Status report"/>
  </r>
  <r>
    <x v="7"/>
    <s v="Lab Supplies - Gases"/>
    <s v="Gases"/>
    <m/>
    <s v="Abhigyan Rajiv"/>
    <x v="1"/>
    <m/>
    <m/>
    <s v="Implementation(Contract Signed)"/>
    <m/>
    <s v="Contract Waiting for Signature"/>
    <n v="114400"/>
    <n v="13600"/>
    <n v="0.11888111888111888"/>
    <n v="100800"/>
    <d v="2018-03-01T00:00:00"/>
    <m/>
    <s v="1-Apr-21"/>
    <s v="CY2"/>
    <s v="Progress status retrieved from Wave 2 Status report"/>
  </r>
  <r>
    <x v="8"/>
    <s v="Lab Supplies - Gases"/>
    <s v="Gases"/>
    <m/>
    <s v="Abhigyan Rajiv"/>
    <x v="1"/>
    <m/>
    <m/>
    <s v="Implementation(Contract Signed)"/>
    <m/>
    <s v="Contract Waiting for Signature"/>
    <n v="292200"/>
    <n v="59800"/>
    <n v="0.20465434633812457"/>
    <n v="232400"/>
    <d v="2018-03-01T00:00:00"/>
    <m/>
    <s v="1-Apr-21"/>
    <s v="CY2"/>
    <s v="Progress status retrieved from Wave 2 Status report"/>
  </r>
  <r>
    <x v="9"/>
    <s v="Lab Supplies - Gases"/>
    <s v="Gases"/>
    <s v="Peter Barnes"/>
    <s v="Abhigyan Rajiv"/>
    <x v="1"/>
    <m/>
    <m/>
    <s v="Implementation(Contract Signed)"/>
    <m/>
    <s v="Contract Waiting for Signature"/>
    <n v="95800"/>
    <n v="15100"/>
    <n v="0.15762004175365343"/>
    <n v="80700"/>
    <d v="2018-03-01T00:00:00"/>
    <m/>
    <s v="1-Apr-21"/>
    <s v="CY2"/>
    <s v="Progress status retrieved from Wave 2 Status report"/>
  </r>
  <r>
    <x v="10"/>
    <s v="Lab Supplies - Gases"/>
    <s v="Gases"/>
    <s v="Peter Barnes"/>
    <s v="Abhigyan Rajiv"/>
    <x v="1"/>
    <m/>
    <m/>
    <s v="Implementation(Contract Signed)"/>
    <m/>
    <s v="Contract Waiting for Signature"/>
    <n v="24800"/>
    <n v="8900"/>
    <n v="0.3588709677419355"/>
    <n v="15900"/>
    <d v="2018-03-01T00:00:00"/>
    <m/>
    <s v="1-Apr-21"/>
    <s v="CY2"/>
    <s v="Progress status retrieved from Wave 2 Status report"/>
  </r>
  <r>
    <x v="11"/>
    <s v="Lab Supplies - Gases"/>
    <s v="Gases"/>
    <s v="Peter Barnes"/>
    <s v="Abhigyan Rajiv"/>
    <x v="1"/>
    <m/>
    <m/>
    <s v="Implementation(Contract Signed)"/>
    <m/>
    <s v="Contract Waiting for Signature"/>
    <n v="68500"/>
    <n v="6800"/>
    <n v="9.9270072992700728E-2"/>
    <n v="61700"/>
    <d v="2018-03-01T00:00:00"/>
    <m/>
    <s v="1-Apr-21"/>
    <s v="CY2"/>
    <s v="Progress status retrieved from Wave 2 Status report"/>
  </r>
  <r>
    <x v="12"/>
    <s v="Lab Supplies - Gases"/>
    <s v="Gases"/>
    <m/>
    <s v="Abhigyan Rajiv"/>
    <x v="1"/>
    <m/>
    <m/>
    <s v="Implementation(Contract Signed)"/>
    <m/>
    <s v="Contract Waiting for Signature"/>
    <n v="147700"/>
    <n v="19100"/>
    <n v="0.12931618144888288"/>
    <n v="128600"/>
    <d v="2018-03-01T00:00:00"/>
    <m/>
    <s v="1-Apr-21"/>
    <s v="CY2"/>
    <s v="Progress status retrieved from Wave 2 Status report"/>
  </r>
  <r>
    <x v="13"/>
    <s v="Lab Supplies - Gases"/>
    <s v="Gases"/>
    <s v="Miranda Braga"/>
    <s v="Abhigyan Rajiv"/>
    <x v="1"/>
    <m/>
    <m/>
    <s v="Implementation(Contract Signed)"/>
    <m/>
    <s v="Contract Waiting for Signature"/>
    <n v="996500"/>
    <n v="107600"/>
    <n v="0.10797792272955344"/>
    <n v="888900"/>
    <d v="2018-03-01T00:00:00"/>
    <m/>
    <s v="1-Apr-21"/>
    <s v="CY2"/>
    <s v="Progress status retrieved from Wave 2 Status report"/>
  </r>
  <r>
    <x v="14"/>
    <s v="Lab Supplies - Gases"/>
    <s v="Gases"/>
    <m/>
    <s v="Abhigyan Rajiv"/>
    <x v="1"/>
    <m/>
    <m/>
    <s v="Implementation(Contract Signed)"/>
    <m/>
    <s v="Contract Waiting for Signature"/>
    <n v="399700"/>
    <n v="62100"/>
    <n v="0.15536652489367025"/>
    <n v="337600"/>
    <d v="2018-03-01T00:00:00"/>
    <m/>
    <s v="1-Apr-21"/>
    <s v="CY2"/>
    <s v="Progress status retrieved from Wave 2 Status report"/>
  </r>
  <r>
    <x v="15"/>
    <s v="Lab Supplies - Gases"/>
    <s v="Gases"/>
    <s v="Miranda Braga"/>
    <s v="Abhigyan Rajiv"/>
    <x v="1"/>
    <m/>
    <m/>
    <s v="Implementation(Contract Signed)"/>
    <m/>
    <s v="Contract Waiting for Signature"/>
    <n v="919000"/>
    <n v="131200"/>
    <n v="0.14276387377584332"/>
    <n v="787800"/>
    <d v="2018-03-01T00:00:00"/>
    <m/>
    <s v="1-Apr-21"/>
    <s v="CY2"/>
    <s v="Progress status retrieved from Wave 2 Status report"/>
  </r>
  <r>
    <x v="16"/>
    <s v="Lab Supplies - Gases"/>
    <s v="Gases"/>
    <m/>
    <s v="Abhigyan Rajiv"/>
    <x v="1"/>
    <m/>
    <m/>
    <s v="Implementation(Contract Signed)"/>
    <m/>
    <s v="Contract Waiting for Signature"/>
    <n v="410100"/>
    <n v="56000"/>
    <n v="0.13655206047305535"/>
    <n v="354100"/>
    <d v="2018-03-01T00:00:00"/>
    <m/>
    <s v="1-Apr-21"/>
    <s v="CY2"/>
    <s v="Progress status retrieved from Wave 2 Status report"/>
  </r>
  <r>
    <x v="5"/>
    <s v="Lab Supplies - Gases"/>
    <s v="Gases"/>
    <s v="Peter Barnes"/>
    <s v="Abhigyan Rajiv"/>
    <x v="1"/>
    <m/>
    <m/>
    <s v="Implementation(Contract Signed)"/>
    <m/>
    <s v="Contract Waiting for Signature"/>
    <n v="207400"/>
    <n v="20700"/>
    <n v="9.9807135969141758E-2"/>
    <n v="186700"/>
    <d v="2018-03-01T00:00:00"/>
    <m/>
    <s v="1-Apr-21"/>
    <s v="CY2"/>
    <s v="Progress status retrieved from Wave 2 Status report"/>
  </r>
  <r>
    <x v="0"/>
    <s v="Lab Supplies - Generic Consumables"/>
    <s v="Generic Consumables"/>
    <s v="Miranda Braga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1"/>
    <s v="Lab Supplies - Generic Consumables"/>
    <s v="Generic Consumables"/>
    <s v="Peter Barnes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2"/>
    <s v="Lab Supplies - Generic Consumables"/>
    <s v="Generic Consumables"/>
    <m/>
    <s v="Rani Poonasamy"/>
    <x v="1"/>
    <m/>
    <m/>
    <s v="OAR"/>
    <m/>
    <s v="Pipeline"/>
    <n v="1900000"/>
    <n v="28500"/>
    <n v="1.4999999999999999E-2"/>
    <n v="1871500"/>
    <d v="2018-06-01T00:00:00"/>
    <m/>
    <s v="1-Apr-21"/>
    <s v="CY3"/>
    <s v="Project Status sourced from March EB Deck. Lab supplies annual savings based on average from Wave 2 status report 0~3%"/>
  </r>
  <r>
    <x v="3"/>
    <s v="Lab Supplies - Generic Consumables"/>
    <s v="Generic Consumables"/>
    <m/>
    <s v="Rani Poonasamy"/>
    <x v="1"/>
    <m/>
    <m/>
    <s v="OAR"/>
    <m/>
    <s v="Pipeline"/>
    <n v="450000"/>
    <n v="6750"/>
    <n v="1.4999999999999999E-2"/>
    <n v="443250"/>
    <d v="2018-06-01T00:00:00"/>
    <m/>
    <s v="1-Apr-21"/>
    <s v="CY3"/>
    <s v="Project Status sourced from March EB Deck. Lab supplies annual savings based on average from Wave 2 status report 0~3%"/>
  </r>
  <r>
    <x v="4"/>
    <s v="Lab Supplies - Generic Consumables"/>
    <s v="Generic Consumables"/>
    <m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6"/>
    <s v="Lab Supplies - Generic Consumables"/>
    <s v="Generic Consumables"/>
    <s v="Miranda Braga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7"/>
    <s v="Lab Supplies - Generic Consumables"/>
    <s v="Generic Consumables"/>
    <m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8"/>
    <s v="Lab Supplies - Generic Consumables"/>
    <s v="Generic Consumables"/>
    <m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9"/>
    <s v="Lab Supplies - Generic Consumables"/>
    <s v="Generic Consumables"/>
    <s v="Peter Barnes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10"/>
    <s v="Lab Supplies - Generic Consumables"/>
    <s v="Generic Consumables"/>
    <s v="Peter Barnes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11"/>
    <s v="Lab Supplies - Generic Consumables"/>
    <s v="Generic Consumables"/>
    <s v="Peter Barnes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12"/>
    <s v="Lab Supplies - Generic Consumables"/>
    <s v="Generic Consumables"/>
    <m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13"/>
    <s v="Lab Supplies - Generic Consumables"/>
    <s v="Generic Consumables"/>
    <s v="Miranda Braga"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14"/>
    <s v="Lab Supplies - Generic Consumables"/>
    <s v="Generic Consumables"/>
    <m/>
    <s v="Rani Poonasamy"/>
    <x v="1"/>
    <m/>
    <m/>
    <s v="OAR"/>
    <m/>
    <s v="Pipeline"/>
    <n v="6700000"/>
    <n v="100500"/>
    <n v="1.4999999999999999E-2"/>
    <n v="6599500"/>
    <m/>
    <m/>
    <s v="1-Apr-21"/>
    <m/>
    <s v="Project Status sourced from March EB Deck. Lab supplies annual savings based on average from Wave 2 status report 0~3%"/>
  </r>
  <r>
    <x v="15"/>
    <s v="Lab Supplies - Generic Consumables"/>
    <s v="Generic Consumables"/>
    <s v="Miranda Braga"/>
    <s v="Rani Poonasamy"/>
    <x v="1"/>
    <m/>
    <m/>
    <s v="OAR"/>
    <m/>
    <s v="Pipeline"/>
    <n v="10000000"/>
    <n v="150000"/>
    <n v="1.4999999999999999E-2"/>
    <n v="9850000"/>
    <d v="2018-06-01T00:00:00"/>
    <m/>
    <s v="1-Apr-21"/>
    <s v="CY3"/>
    <s v="Project Status sourced from March EB Deck. Lab supplies annual savings based on average from Wave 2 status report 0~3%"/>
  </r>
  <r>
    <x v="16"/>
    <s v="Lab Supplies - Generic Consumables"/>
    <s v="Generic Consumables"/>
    <m/>
    <s v="Rani Poonasamy"/>
    <x v="1"/>
    <m/>
    <m/>
    <s v="OAR"/>
    <m/>
    <s v="Pipeline"/>
    <n v="2900000"/>
    <n v="43500"/>
    <n v="1.4999999999999999E-2"/>
    <n v="2856500"/>
    <d v="2018-06-01T00:00:00"/>
    <m/>
    <s v="1-Apr-21"/>
    <s v="CY3"/>
    <s v="Project Status sourced from March EB Deck. Lab supplies annual savings based on average from Wave 2 status report 0~3%"/>
  </r>
  <r>
    <x v="5"/>
    <s v="Lab Supplies - Generic Consumables"/>
    <s v="Generic Consumables"/>
    <s v="Peter Barnes"/>
    <s v="Rani Poonasamy"/>
    <x v="1"/>
    <m/>
    <m/>
    <s v="OAR"/>
    <m/>
    <s v="Pipeline"/>
    <n v="2150000"/>
    <n v="32250"/>
    <n v="1.4999999999999999E-2"/>
    <n v="2117750"/>
    <d v="2018-06-01T00:00:00"/>
    <m/>
    <s v="1-Apr-21"/>
    <s v="CY3"/>
    <s v="Project Status sourced from March EB Deck. Lab supplies annual savings based on average from Wave 2 status report 0~3%"/>
  </r>
  <r>
    <x v="0"/>
    <s v="Management Consulting"/>
    <m/>
    <s v="Miranda Braga"/>
    <s v="Hannah McMahon"/>
    <x v="1"/>
    <m/>
    <m/>
    <s v="Category Profiling"/>
    <m/>
    <s v="Pipeline"/>
    <n v="3433400"/>
    <n v="274672"/>
    <n v="0.08"/>
    <n v="3158728"/>
    <d v="2018-05-01T00:00:00"/>
    <m/>
    <s v="1-Apr-21"/>
    <s v="CY3"/>
    <s v="Contracted Annual savings estimated to be 8%, Project status retrieved from March EB Deck"/>
  </r>
  <r>
    <x v="1"/>
    <s v="Management Consulting"/>
    <m/>
    <s v="Peter Barnes"/>
    <m/>
    <x v="1"/>
    <m/>
    <m/>
    <s v="Category Profiling"/>
    <m/>
    <s v="Pipeline"/>
    <n v="185470.5"/>
    <n v="14837.68"/>
    <n v="8.0000215667720739E-2"/>
    <n v="170632.82"/>
    <d v="2018-05-01T00:00:00"/>
    <m/>
    <s v="1-Apr-21"/>
    <s v="CY3"/>
    <s v="Contracted Annual savings estimated to be 8%, Project status retrieved from March EB Deck"/>
  </r>
  <r>
    <x v="2"/>
    <s v="Management Consulting"/>
    <m/>
    <m/>
    <m/>
    <x v="1"/>
    <m/>
    <m/>
    <s v="Category Profiling"/>
    <m/>
    <s v="Pipeline"/>
    <n v="567892.07000000007"/>
    <n v="45431.360000000001"/>
    <n v="7.99999901389713E-2"/>
    <n v="522460.71000000008"/>
    <d v="2018-05-01T00:00:00"/>
    <m/>
    <s v="1-Apr-21"/>
    <s v="CY3"/>
    <s v="Contracted Annual savings estimated to be 8%, Project status retrieved from March EB Deck"/>
  </r>
  <r>
    <x v="3"/>
    <s v="Management Consulting"/>
    <m/>
    <m/>
    <m/>
    <x v="1"/>
    <m/>
    <m/>
    <s v="Category Profiling"/>
    <m/>
    <s v="Pipeline"/>
    <n v="3149223.2499999995"/>
    <n v="251937.84"/>
    <n v="7.9999993649227635E-2"/>
    <n v="2897285.4099999997"/>
    <d v="2018-05-01T00:00:00"/>
    <m/>
    <s v="1-Apr-21"/>
    <s v="CY3"/>
    <s v="Contracted Annual savings estimated to be 8%, Project status retrieved from March EB Deck"/>
  </r>
  <r>
    <x v="4"/>
    <s v="Management Consulting"/>
    <m/>
    <m/>
    <m/>
    <x v="1"/>
    <m/>
    <m/>
    <s v="Category Profiling"/>
    <m/>
    <s v="Pipeline"/>
    <n v="213271.35"/>
    <n v="17061.68"/>
    <n v="7.9999868711854633E-2"/>
    <n v="196209.67"/>
    <d v="2018-05-01T00:00:00"/>
    <m/>
    <s v="1-Apr-21"/>
    <s v="CY3"/>
    <s v="Contracted Annual savings estimated to be 8%, Project status retrieved from March EB Deck"/>
  </r>
  <r>
    <x v="6"/>
    <s v="Management Consulting"/>
    <m/>
    <s v="Miranda Braga"/>
    <s v="Hannah McMahon"/>
    <x v="1"/>
    <m/>
    <m/>
    <s v="Category Profiling"/>
    <m/>
    <s v="Pipeline"/>
    <n v="791612.31"/>
    <n v="63328.959999999999"/>
    <n v="7.9999968671533153E-2"/>
    <n v="728283.35000000009"/>
    <d v="2018-05-01T00:00:00"/>
    <m/>
    <s v="1-Apr-21"/>
    <s v="CY3"/>
    <s v="Contracted Annual savings estimated to be 8%, Project status retrieved from March EB Deck"/>
  </r>
  <r>
    <x v="7"/>
    <s v="Management Consulting"/>
    <m/>
    <m/>
    <m/>
    <x v="1"/>
    <m/>
    <m/>
    <s v="Category Profiling"/>
    <m/>
    <s v="Pipeline"/>
    <n v="354304.49"/>
    <n v="28344.32"/>
    <n v="7.9999889360702153E-2"/>
    <n v="325960.17"/>
    <d v="2018-05-01T00:00:00"/>
    <m/>
    <s v="1-Apr-21"/>
    <s v="CY3"/>
    <s v="Contracted Annual savings estimated to be 8%, Project status retrieved from March EB Deck"/>
  </r>
  <r>
    <x v="8"/>
    <s v="Management Consulting"/>
    <m/>
    <m/>
    <m/>
    <x v="1"/>
    <m/>
    <m/>
    <s v="Category Profiling"/>
    <m/>
    <s v="Pipeline"/>
    <n v="3347651.36"/>
    <n v="267812.08"/>
    <n v="7.9999991396953601E-2"/>
    <n v="3079839.28"/>
    <d v="2018-05-01T00:00:00"/>
    <m/>
    <s v="1-Apr-21"/>
    <s v="CY3"/>
    <s v="Contracted Annual savings estimated to be 8%, Project status retrieved from March EB Deck"/>
  </r>
  <r>
    <x v="9"/>
    <s v="Management Consulting"/>
    <m/>
    <s v="Peter Barnes"/>
    <m/>
    <x v="1"/>
    <m/>
    <m/>
    <s v="Category Profiling"/>
    <m/>
    <s v="Pipeline"/>
    <n v="28725.879999999997"/>
    <n v="2298.08"/>
    <n v="8.0000334193417233E-2"/>
    <n v="26427.799999999996"/>
    <d v="2018-05-01T00:00:00"/>
    <m/>
    <s v="1-Apr-21"/>
    <s v="CY3"/>
    <s v="Contracted Annual savings estimated to be 8%, Project status retrieved from March EB Deck"/>
  </r>
  <r>
    <x v="10"/>
    <s v="Management Consulting"/>
    <m/>
    <s v="Peter Barnes"/>
    <m/>
    <x v="1"/>
    <m/>
    <m/>
    <s v="Category Profiling"/>
    <m/>
    <s v="Pipeline"/>
    <n v="487331.29"/>
    <n v="38986.480000000003"/>
    <n v="7.9999952393781257E-2"/>
    <n v="448344.81"/>
    <d v="2018-05-01T00:00:00"/>
    <m/>
    <s v="1-Apr-21"/>
    <s v="CY3"/>
    <s v="Contracted Annual savings estimated to be 8%, Project status retrieved from March EB Deck"/>
  </r>
  <r>
    <x v="11"/>
    <s v="Management Consulting"/>
    <m/>
    <s v="Peter Barnes"/>
    <m/>
    <x v="1"/>
    <m/>
    <m/>
    <s v="Category Profiling"/>
    <m/>
    <s v="Pipeline"/>
    <n v="12240"/>
    <n v="979.2"/>
    <n v="0.08"/>
    <n v="11260.8"/>
    <d v="2018-05-01T00:00:00"/>
    <m/>
    <s v="1-Apr-21"/>
    <s v="CY3"/>
    <s v="Contracted Annual savings estimated to be 8%, Project status retrieved from March EB Deck"/>
  </r>
  <r>
    <x v="12"/>
    <s v="Management Consulting"/>
    <m/>
    <m/>
    <m/>
    <x v="1"/>
    <m/>
    <m/>
    <s v="Category Profiling"/>
    <m/>
    <s v="Pipeline"/>
    <n v="411286.38"/>
    <n v="32902.879999999997"/>
    <n v="7.999992608556597E-2"/>
    <n v="378383.5"/>
    <d v="2018-05-01T00:00:00"/>
    <m/>
    <s v="1-Apr-21"/>
    <s v="CY3"/>
    <s v="Contracted Annual savings estimated to be 8%, Project status retrieved from March EB Deck"/>
  </r>
  <r>
    <x v="13"/>
    <s v="Management Consulting"/>
    <m/>
    <s v="Miranda Braga"/>
    <s v="Hannah McMahon"/>
    <x v="1"/>
    <m/>
    <m/>
    <s v="Category Profiling"/>
    <m/>
    <s v="Pipeline"/>
    <n v="26115736.16"/>
    <n v="2089258.88"/>
    <n v="7.9999999509874048E-2"/>
    <n v="24026477.280000001"/>
    <d v="2018-05-01T00:00:00"/>
    <m/>
    <s v="1-Apr-21"/>
    <s v="CY3"/>
    <s v="Contracted Annual savings estimated to be 8%, Project status retrieved from March EB Deck"/>
  </r>
  <r>
    <x v="14"/>
    <s v="Management Consulting"/>
    <m/>
    <m/>
    <m/>
    <x v="1"/>
    <m/>
    <m/>
    <s v="Category Profiling"/>
    <m/>
    <s v="Pipeline"/>
    <n v="3771325.19"/>
    <n v="301706"/>
    <n v="7.9999995969586485E-2"/>
    <n v="3469619.19"/>
    <m/>
    <m/>
    <s v="1-Apr-21"/>
    <m/>
    <s v="Contracted Annual savings estimated to be 8%, Project status retrieved from March EB Deck"/>
  </r>
  <r>
    <x v="15"/>
    <s v="Management Consulting"/>
    <m/>
    <s v="Miranda Braga"/>
    <s v="Hannah McMahon"/>
    <x v="1"/>
    <m/>
    <m/>
    <s v="Category Profiling"/>
    <m/>
    <s v="Pipeline"/>
    <n v="1260186.73"/>
    <n v="100814.96"/>
    <n v="8.0000017140316987E-2"/>
    <n v="1159371.77"/>
    <d v="2018-05-01T00:00:00"/>
    <m/>
    <s v="1-Apr-21"/>
    <s v="CY3"/>
    <s v="Contracted Annual savings estimated to be 8%, Project status retrieved from March EB Deck"/>
  </r>
  <r>
    <x v="16"/>
    <s v="Management Consulting"/>
    <m/>
    <m/>
    <m/>
    <x v="1"/>
    <m/>
    <m/>
    <s v="Category Profiling"/>
    <m/>
    <s v="Pipeline"/>
    <n v="2582636.84"/>
    <n v="206610.96"/>
    <n v="8.0000004956174944E-2"/>
    <n v="2376025.88"/>
    <d v="2018-05-01T00:00:00"/>
    <m/>
    <s v="1-Apr-21"/>
    <s v="CY3"/>
    <s v="Contracted Annual savings estimated to be 8%, Project status retrieved from March EB Deck"/>
  </r>
  <r>
    <x v="5"/>
    <s v="Management Consulting"/>
    <m/>
    <s v="Peter Barnes"/>
    <m/>
    <x v="1"/>
    <m/>
    <m/>
    <s v="Category Profiling"/>
    <m/>
    <s v="Pipeline"/>
    <n v="83319.989999999991"/>
    <n v="6665.6"/>
    <n v="8.0000009601537414E-2"/>
    <n v="76654.389999999985"/>
    <d v="2018-05-01T00:00:00"/>
    <m/>
    <s v="1-Apr-21"/>
    <s v="CY3"/>
    <s v="Contracted Annual savings estimated to be 8%, Project status retrieved from March EB Deck"/>
  </r>
  <r>
    <x v="0"/>
    <s v="Recruitment"/>
    <m/>
    <s v="Miranda Braga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"/>
    <s v="Recruitment"/>
    <m/>
    <s v="Peter Barnes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2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3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4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5"/>
    <s v="Recruitment"/>
    <m/>
    <s v="Peter Barnes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6"/>
    <s v="Recruitment"/>
    <m/>
    <s v="Miranda Braga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7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8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9"/>
    <s v="Recruitment"/>
    <m/>
    <s v="Peter Barnes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0"/>
    <s v="Recruitment"/>
    <m/>
    <s v="Peter Barnes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1"/>
    <s v="Recruitment"/>
    <m/>
    <s v="Peter Barnes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2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3"/>
    <s v="Recruitment"/>
    <m/>
    <s v="Miranda Braga"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4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16"/>
    <s v="Recruitment"/>
    <m/>
    <m/>
    <s v="Hannah McMahon"/>
    <x v="1"/>
    <m/>
    <m/>
    <s v="RFT(RFx)"/>
    <m/>
    <s v="Pipeline"/>
    <n v="825000"/>
    <n v="66000"/>
    <n v="0.08"/>
    <n v="759000"/>
    <d v="2018-03-01T00:00:00"/>
    <m/>
    <s v="1-Apr-21"/>
    <s v="CY2"/>
    <s v="RR under sourcing manager's reviewing. Contracted Annual savings estimated to be 8%"/>
  </r>
  <r>
    <x v="2"/>
    <s v="Security Services"/>
    <m/>
    <s v="Shreyas Sreenivasan / Andrew Peatling"/>
    <s v="Pontus Olin"/>
    <x v="1"/>
    <m/>
    <m/>
    <s v="Implementation(Contract Signed)"/>
    <s v="Blue Star"/>
    <s v="Contract Signed"/>
    <n v="300000"/>
    <n v="20000"/>
    <n v="6.6666666666666666E-2"/>
    <n v="280000"/>
    <d v="2018-03-01T00:00:00"/>
    <m/>
    <s v="1-Apr-21"/>
    <s v="CY2"/>
    <m/>
  </r>
  <r>
    <x v="4"/>
    <s v="Security Services"/>
    <m/>
    <s v="Shreyas Sreenivasan / Andrew Peatling"/>
    <s v="Pontus Olin"/>
    <x v="1"/>
    <m/>
    <m/>
    <s v="RR"/>
    <s v="Asset"/>
    <s v="Pipeline"/>
    <n v="1800000"/>
    <n v="120000"/>
    <n v="6.6666666666666666E-2"/>
    <n v="1680000"/>
    <d v="2018-03-01T00:00:00"/>
    <m/>
    <s v="1-Apr-21"/>
    <s v="CY2"/>
    <s v="Project progress based on Wave 2 Status report "/>
  </r>
  <r>
    <x v="5"/>
    <s v="Security Services"/>
    <m/>
    <s v="Peter Barnes"/>
    <s v="Pontus Olin"/>
    <x v="1"/>
    <m/>
    <m/>
    <s v="RR"/>
    <s v="Wilson"/>
    <s v="Pipeline"/>
    <n v="1500000"/>
    <n v="130000"/>
    <n v="8.666666666666667E-2"/>
    <n v="1370000"/>
    <d v="2018-03-01T00:00:00"/>
    <m/>
    <s v="1-Apr-21"/>
    <s v="CY2"/>
    <s v="Project progress based on Wave 2 Status report "/>
  </r>
  <r>
    <x v="9"/>
    <s v="Security Services"/>
    <m/>
    <s v="Peter Barnes"/>
    <s v="Pontus Olin"/>
    <x v="1"/>
    <m/>
    <m/>
    <s v="RR"/>
    <s v="MSS/Bluestar"/>
    <s v="Pipeline"/>
    <n v="1700000"/>
    <n v="150000"/>
    <n v="8.8235294117647065E-2"/>
    <n v="1550000"/>
    <d v="2018-03-01T00:00:00"/>
    <m/>
    <s v="1-Apr-21"/>
    <s v="CY2"/>
    <s v="Contracted Annual Savings average of $0.01M - $0.29M- Project progress based on Wave 2 Status report "/>
  </r>
  <r>
    <x v="10"/>
    <s v="Security Services"/>
    <m/>
    <s v="Peter Barnes"/>
    <s v="Pontus Olin"/>
    <x v="1"/>
    <m/>
    <m/>
    <s v="RR"/>
    <s v="Asset/Bluestar"/>
    <s v="Pipeline"/>
    <n v="1500000"/>
    <n v="195000"/>
    <n v="0.13"/>
    <n v="1305000"/>
    <d v="2018-03-01T00:00:00"/>
    <m/>
    <s v="1-Apr-21"/>
    <s v="CY2"/>
    <s v="Contracted Annual Savings average of $0.15M - $0.24M - Project progress based on Wave 2 Status report "/>
  </r>
  <r>
    <x v="12"/>
    <s v="Security Services"/>
    <m/>
    <s v="Jaysai Ghayal"/>
    <s v="Pontus Olin"/>
    <x v="1"/>
    <m/>
    <m/>
    <s v="RR"/>
    <s v="Wilson/Asset/Securecorp"/>
    <s v="Pipeline"/>
    <n v="1500000"/>
    <n v="330000"/>
    <n v="0.22"/>
    <n v="1170000"/>
    <d v="2018-03-01T00:00:00"/>
    <m/>
    <s v="1-Apr-21"/>
    <s v="CY2"/>
    <s v="Project progress based on Wave 2 Status report "/>
  </r>
  <r>
    <x v="14"/>
    <s v="Security Services"/>
    <m/>
    <s v="Jaysai Ghayal"/>
    <s v="Pontus Olin"/>
    <x v="1"/>
    <m/>
    <m/>
    <s v="RR"/>
    <s v="MSS/Asset"/>
    <s v="Pipeline"/>
    <n v="1800000"/>
    <n v="65000"/>
    <n v="3.6111111111111108E-2"/>
    <n v="1735000"/>
    <d v="2018-03-01T00:00:00"/>
    <m/>
    <s v="1-Apr-21"/>
    <s v="CY2"/>
    <s v="Project progress based on Wave 2 Status report "/>
  </r>
  <r>
    <x v="3"/>
    <s v="Telecommunications"/>
    <s v="Mobile Only"/>
    <s v="Shreyas Sreenivasan / Andrew Peatling"/>
    <s v="Khushboo / Mohit"/>
    <x v="1"/>
    <m/>
    <m/>
    <s v="RFT(RFx)"/>
    <m/>
    <s v="Pipeline"/>
    <n v="235292"/>
    <n v="11764.6"/>
    <n v="0.05"/>
    <n v="223527.4"/>
    <d v="2018-07-01T00:00:00"/>
    <d v="2020-07-01T00:00:00"/>
    <d v="2020-07-01T00:00:00"/>
    <s v="CY3"/>
    <s v="Project Status sourced from Wave 2 Status reports"/>
  </r>
  <r>
    <x v="8"/>
    <s v="Telecommunications"/>
    <s v="Mobile Only"/>
    <s v="Sai Li"/>
    <s v="Khushboo / Mohit"/>
    <x v="1"/>
    <m/>
    <m/>
    <s v="RFT(RFx)"/>
    <m/>
    <s v="Pipeline"/>
    <n v="792464"/>
    <n v="39623.200000000004"/>
    <n v="0.05"/>
    <n v="752840.8"/>
    <d v="2018-07-01T00:00:00"/>
    <d v="2020-07-01T00:00:00"/>
    <d v="2020-07-01T00:00:00"/>
    <s v="CY3"/>
    <s v="Project Status sourced from Wave 2 Status reports"/>
  </r>
  <r>
    <x v="0"/>
    <s v="Telecommunications"/>
    <m/>
    <s v="Miranda Braga"/>
    <s v="Khushboo / Mohit"/>
    <x v="1"/>
    <m/>
    <m/>
    <s v="RFT(RFx)"/>
    <m/>
    <s v="Pipeline"/>
    <n v="1249022"/>
    <n v="62451.100000000006"/>
    <n v="0.05"/>
    <n v="1186570.8999999999"/>
    <d v="2018-07-01T00:00:00"/>
    <d v="2020-07-01T00:00:00"/>
    <d v="2020-07-01T00:00:00"/>
    <s v="CY3"/>
    <s v="Project Status sourced from Wave 2 Status reports"/>
  </r>
  <r>
    <x v="1"/>
    <s v="Telecommunications"/>
    <m/>
    <s v="Peter Barnes"/>
    <s v="Khushboo / Mohit"/>
    <x v="1"/>
    <m/>
    <m/>
    <s v="RFT(RFx)"/>
    <m/>
    <s v="Pipeline"/>
    <n v="705174"/>
    <n v="35258.700000000004"/>
    <n v="0.05"/>
    <n v="669915.30000000005"/>
    <d v="2018-07-01T00:00:00"/>
    <d v="2020-07-01T00:00:00"/>
    <d v="2020-07-01T00:00:00"/>
    <s v="CY3"/>
    <s v="Project Status sourced from Wave 2 Status reports"/>
  </r>
  <r>
    <x v="2"/>
    <s v="Telecommunications"/>
    <m/>
    <s v="Shreyas Sreenivasan / Andrew Peatling"/>
    <s v="Khushboo / Mohit"/>
    <x v="1"/>
    <m/>
    <m/>
    <s v="RFT(RFx)"/>
    <m/>
    <s v="Pipeline"/>
    <n v="671114"/>
    <n v="33555.700000000004"/>
    <n v="0.05"/>
    <n v="637558.30000000005"/>
    <d v="2018-07-01T00:00:00"/>
    <d v="2020-07-01T00:00:00"/>
    <d v="2020-07-01T00:00:00"/>
    <s v="CY3"/>
    <s v="Project Status sourced from Wave 2 Status reports"/>
  </r>
  <r>
    <x v="5"/>
    <s v="Telecommunications"/>
    <m/>
    <s v="Peter Barnes"/>
    <s v="Khushboo / Mohit"/>
    <x v="1"/>
    <m/>
    <m/>
    <s v="RFT(RFx)"/>
    <m/>
    <s v="Pipeline"/>
    <n v="1357476"/>
    <n v="67873.8"/>
    <n v="0.05"/>
    <n v="1289602.2"/>
    <d v="2018-07-01T00:00:00"/>
    <d v="2020-07-01T00:00:00"/>
    <d v="2020-07-01T00:00:00"/>
    <s v="CY3"/>
    <s v="Project Status sourced from Wave 2 Status reports"/>
  </r>
  <r>
    <x v="7"/>
    <s v="Telecommunications"/>
    <m/>
    <s v="Shreyas Sreenivasan / Andrew Peatling"/>
    <s v="Khushboo / Mohit"/>
    <x v="1"/>
    <m/>
    <m/>
    <s v="RFT(RFx)"/>
    <m/>
    <s v="Pipeline"/>
    <n v="372634"/>
    <n v="18631.7"/>
    <n v="0.05"/>
    <n v="354002.3"/>
    <d v="2018-07-01T00:00:00"/>
    <d v="2020-07-01T00:00:00"/>
    <d v="2020-07-01T00:00:00"/>
    <s v="CY3"/>
    <s v="Project Status sourced from Wave 2 Status reports"/>
  </r>
  <r>
    <x v="9"/>
    <s v="Telecommunications"/>
    <m/>
    <s v="Peter Barnes"/>
    <s v="Khushboo / Mohit"/>
    <x v="1"/>
    <m/>
    <m/>
    <s v="RFT(RFx)"/>
    <m/>
    <s v="Pipeline"/>
    <n v="402146"/>
    <n v="20107.300000000003"/>
    <n v="0.05"/>
    <n v="382038.7"/>
    <d v="2018-07-01T00:00:00"/>
    <d v="2020-07-01T00:00:00"/>
    <d v="2020-07-01T00:00:00"/>
    <s v="CY3"/>
    <s v="Project Status sourced from Wave 2 Status reports"/>
  </r>
  <r>
    <x v="10"/>
    <s v="Telecommunications"/>
    <m/>
    <s v="Peter Barnes"/>
    <s v="Khushboo / Mohit"/>
    <x v="1"/>
    <m/>
    <m/>
    <s v="RFT(RFx)"/>
    <m/>
    <s v="Pipeline"/>
    <n v="323855"/>
    <n v="16192.75"/>
    <n v="0.05"/>
    <n v="307662.25"/>
    <d v="2018-07-01T00:00:00"/>
    <d v="2020-07-01T00:00:00"/>
    <d v="2020-07-01T00:00:00"/>
    <s v="CY3"/>
    <s v="Project Status sourced from Wave 2 Status reports"/>
  </r>
  <r>
    <x v="12"/>
    <s v="Telecommunications"/>
    <m/>
    <s v="Sai Li"/>
    <s v="Khushboo / Mohit"/>
    <x v="1"/>
    <m/>
    <m/>
    <s v="RFT(RFx)"/>
    <m/>
    <s v="Pipeline"/>
    <n v="969829"/>
    <n v="48491.450000000004"/>
    <n v="0.05"/>
    <n v="921337.55"/>
    <d v="2018-07-01T00:00:00"/>
    <d v="2020-07-01T00:00:00"/>
    <d v="2020-07-01T00:00:00"/>
    <s v="CY3"/>
    <s v="Project Status sourced from Wave 2 Status reports"/>
  </r>
  <r>
    <x v="13"/>
    <s v="Telecommunications"/>
    <m/>
    <s v="Miranda Braga"/>
    <s v="Khushboo / Mohit"/>
    <x v="1"/>
    <m/>
    <m/>
    <s v="RFT(RFx)"/>
    <m/>
    <s v="Pipeline"/>
    <n v="1979187"/>
    <n v="98959.35"/>
    <n v="0.05"/>
    <n v="1880227.65"/>
    <d v="2018-07-01T00:00:00"/>
    <d v="2020-07-01T00:00:00"/>
    <d v="2020-07-01T00:00:00"/>
    <s v="CY3"/>
    <s v="Project Status sourced from Wave 2 Status reports"/>
  </r>
  <r>
    <x v="14"/>
    <s v="Telecommunications"/>
    <m/>
    <s v="Sai Li"/>
    <s v="Khushboo / Mohit"/>
    <x v="1"/>
    <m/>
    <m/>
    <s v="RFT(RFx)"/>
    <m/>
    <s v="Pipeline"/>
    <n v="1300000"/>
    <n v="65000"/>
    <n v="0.05"/>
    <n v="1235000"/>
    <d v="2018-07-01T00:00:00"/>
    <d v="2020-07-01T00:00:00"/>
    <d v="2020-07-01T00:00:00"/>
    <s v="CY3"/>
    <s v="Project Status sourced from Wave 2 Status reports"/>
  </r>
  <r>
    <x v="15"/>
    <s v="Telecommunications"/>
    <m/>
    <s v="Miranda Braga"/>
    <s v="Khushboo / Mohit"/>
    <x v="1"/>
    <m/>
    <m/>
    <s v="RFT(RFx)"/>
    <m/>
    <s v="Pipeline"/>
    <n v="2705389"/>
    <n v="135269.45000000001"/>
    <n v="0.05"/>
    <n v="2570119.5499999998"/>
    <d v="2018-07-01T00:00:00"/>
    <d v="2020-07-01T00:00:00"/>
    <d v="2020-07-01T00:00:00"/>
    <s v="CY3"/>
    <s v="Project Status sourced from Wave 2 Status reports"/>
  </r>
  <r>
    <x v="16"/>
    <s v="Telecommunications"/>
    <m/>
    <s v="Shreyas Sreenivasan / Andrew Peatling"/>
    <s v="Khushboo / Mohit"/>
    <x v="1"/>
    <m/>
    <m/>
    <s v="RFT(RFx)"/>
    <m/>
    <s v="Pipeline"/>
    <n v="2274354"/>
    <n v="113717.70000000001"/>
    <n v="0.05"/>
    <n v="2160636.2999999998"/>
    <d v="2018-07-01T00:00:00"/>
    <d v="2020-07-01T00:00:00"/>
    <d v="2020-07-01T00:00:00"/>
    <s v="CY3"/>
    <s v="Project Status sourced from Wave 2 Status reports"/>
  </r>
  <r>
    <x v="17"/>
    <s v="Telecommunications"/>
    <m/>
    <s v="Peter Barnes"/>
    <s v="Khushboo / Mohit"/>
    <x v="1"/>
    <m/>
    <m/>
    <s v="RFT(RFx)"/>
    <m/>
    <s v="Pipeline"/>
    <n v="507041"/>
    <n v="25352.050000000003"/>
    <n v="0.05"/>
    <n v="481688.95"/>
    <d v="2018-07-01T00:00:00"/>
    <d v="2020-07-01T00:00:00"/>
    <d v="2020-07-01T00:00:00"/>
    <s v="CY3"/>
    <s v="Project Status sourced from Wave 2 Status reports"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s v=" "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  <r>
    <x v="18"/>
    <m/>
    <m/>
    <m/>
    <m/>
    <x v="2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3:D40" firstHeaderRow="1" firstDataRow="1" firstDataCol="2"/>
  <pivotFields count="20">
    <pivotField axis="axisRow" compact="0" outline="0" subtotalTop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7"/>
        <item x="13"/>
        <item x="14"/>
        <item x="15"/>
        <item x="16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5"/>
  </rowFields>
  <rowItems count="3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 v="2"/>
    </i>
    <i t="grand">
      <x/>
    </i>
  </rowItems>
  <colItems count="1">
    <i/>
  </colItems>
  <dataFields count="1">
    <dataField name="Count of Category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4"/>
  <sheetViews>
    <sheetView workbookViewId="0"/>
  </sheetViews>
  <sheetFormatPr defaultColWidth="9.140625" defaultRowHeight="15" x14ac:dyDescent="0.25"/>
  <cols>
    <col min="1" max="1" width="13.85546875" style="18" customWidth="1"/>
    <col min="2" max="6" width="13.42578125" style="6" customWidth="1"/>
    <col min="7" max="7" width="11.140625" style="6" bestFit="1" customWidth="1"/>
    <col min="8" max="8" width="8.28515625" style="6" customWidth="1"/>
    <col min="9" max="9" width="12.28515625" style="18" customWidth="1"/>
    <col min="10" max="11" width="13.7109375" style="18" customWidth="1"/>
    <col min="12" max="13" width="11.28515625" style="18" customWidth="1"/>
    <col min="14" max="14" width="12.140625" style="18" customWidth="1"/>
    <col min="15" max="15" width="14" style="18" customWidth="1"/>
    <col min="16" max="16" width="12.85546875" style="18" customWidth="1"/>
    <col min="17" max="17" width="14.28515625" style="18" customWidth="1"/>
    <col min="18" max="16384" width="9.140625" style="18"/>
  </cols>
  <sheetData>
    <row r="1" spans="1:17" x14ac:dyDescent="0.25">
      <c r="A1" s="18" t="s">
        <v>0</v>
      </c>
      <c r="I1" s="6" t="s">
        <v>1</v>
      </c>
      <c r="O1" s="18" t="s">
        <v>2</v>
      </c>
    </row>
    <row r="2" spans="1:17" ht="30" x14ac:dyDescent="0.25">
      <c r="A2" s="18" t="s">
        <v>3</v>
      </c>
      <c r="B2" s="2" t="s">
        <v>4</v>
      </c>
      <c r="C2" s="2" t="s">
        <v>5</v>
      </c>
      <c r="D2" s="6" t="s">
        <v>6</v>
      </c>
      <c r="E2" s="6" t="s">
        <v>7</v>
      </c>
      <c r="F2" s="6" t="s">
        <v>8</v>
      </c>
      <c r="G2" s="6" t="s">
        <v>9</v>
      </c>
      <c r="I2" s="18">
        <v>2016</v>
      </c>
      <c r="J2" s="18">
        <v>2017</v>
      </c>
      <c r="K2" s="18">
        <v>2018</v>
      </c>
      <c r="L2" s="18">
        <v>2019</v>
      </c>
      <c r="M2" s="18">
        <v>2020</v>
      </c>
      <c r="O2" s="18" t="s">
        <v>3</v>
      </c>
      <c r="P2" s="6" t="s">
        <v>10</v>
      </c>
      <c r="Q2" s="6" t="s">
        <v>11</v>
      </c>
    </row>
    <row r="3" spans="1:17" x14ac:dyDescent="0.25">
      <c r="A3" s="18" t="s">
        <v>12</v>
      </c>
      <c r="B3" s="27">
        <v>70786</v>
      </c>
      <c r="C3" s="27">
        <v>10000</v>
      </c>
      <c r="D3" s="27">
        <v>259000</v>
      </c>
      <c r="E3" s="27">
        <v>259000</v>
      </c>
      <c r="F3" s="27">
        <v>172235</v>
      </c>
      <c r="G3" s="27">
        <v>172235</v>
      </c>
      <c r="H3" s="27"/>
      <c r="I3" s="28">
        <f t="shared" ref="I3:I19" si="0">SUM(B3:D3)</f>
        <v>339786</v>
      </c>
      <c r="J3" s="28">
        <f t="shared" ref="J3:J19" si="1">I3+D3</f>
        <v>598786</v>
      </c>
      <c r="K3" s="28">
        <f t="shared" ref="K3:K19" si="2">J3+E3</f>
        <v>857786</v>
      </c>
      <c r="L3" s="28">
        <f t="shared" ref="L3:L19" si="3">K3+F3</f>
        <v>1030021</v>
      </c>
      <c r="M3" s="28">
        <f t="shared" ref="M3:M19" si="4">L3+G3</f>
        <v>1202256</v>
      </c>
      <c r="O3" s="18" t="s">
        <v>12</v>
      </c>
      <c r="P3" s="19">
        <v>259000</v>
      </c>
      <c r="Q3" s="19">
        <v>259000</v>
      </c>
    </row>
    <row r="4" spans="1:17" x14ac:dyDescent="0.25">
      <c r="A4" s="18" t="s">
        <v>13</v>
      </c>
      <c r="B4" s="27">
        <v>70786</v>
      </c>
      <c r="C4" s="27">
        <v>10000</v>
      </c>
      <c r="D4" s="27">
        <v>259000</v>
      </c>
      <c r="E4" s="27">
        <v>259000</v>
      </c>
      <c r="F4" s="27">
        <v>172235</v>
      </c>
      <c r="G4" s="27">
        <v>172235</v>
      </c>
      <c r="H4" s="27"/>
      <c r="I4" s="28">
        <f t="shared" si="0"/>
        <v>339786</v>
      </c>
      <c r="J4" s="28">
        <f t="shared" si="1"/>
        <v>598786</v>
      </c>
      <c r="K4" s="28">
        <f t="shared" si="2"/>
        <v>857786</v>
      </c>
      <c r="L4" s="28">
        <f t="shared" si="3"/>
        <v>1030021</v>
      </c>
      <c r="M4" s="28">
        <f t="shared" si="4"/>
        <v>1202256</v>
      </c>
      <c r="O4" s="18" t="s">
        <v>13</v>
      </c>
      <c r="P4" s="19">
        <v>259000</v>
      </c>
      <c r="Q4" s="19">
        <v>259000</v>
      </c>
    </row>
    <row r="5" spans="1:17" x14ac:dyDescent="0.25">
      <c r="A5" s="18" t="s">
        <v>14</v>
      </c>
      <c r="B5" s="27">
        <v>70786</v>
      </c>
      <c r="C5" s="27">
        <v>10000</v>
      </c>
      <c r="D5" s="27">
        <v>259000</v>
      </c>
      <c r="E5" s="27">
        <v>259000</v>
      </c>
      <c r="F5" s="27">
        <v>172235</v>
      </c>
      <c r="G5" s="27">
        <v>172235</v>
      </c>
      <c r="H5" s="27"/>
      <c r="I5" s="28">
        <f t="shared" si="0"/>
        <v>339786</v>
      </c>
      <c r="J5" s="28">
        <f t="shared" si="1"/>
        <v>598786</v>
      </c>
      <c r="K5" s="28">
        <f t="shared" si="2"/>
        <v>857786</v>
      </c>
      <c r="L5" s="28">
        <f t="shared" si="3"/>
        <v>1030021</v>
      </c>
      <c r="M5" s="28">
        <f t="shared" si="4"/>
        <v>1202256</v>
      </c>
      <c r="N5" s="31"/>
      <c r="O5" s="31" t="s">
        <v>14</v>
      </c>
      <c r="P5" s="19">
        <v>259000</v>
      </c>
      <c r="Q5" s="19">
        <v>259000</v>
      </c>
    </row>
    <row r="6" spans="1:17" x14ac:dyDescent="0.25">
      <c r="A6" s="18" t="s">
        <v>15</v>
      </c>
      <c r="B6" s="27">
        <v>70786</v>
      </c>
      <c r="C6" s="27">
        <v>10000</v>
      </c>
      <c r="D6" s="27">
        <v>259000</v>
      </c>
      <c r="E6" s="27">
        <v>259000</v>
      </c>
      <c r="F6" s="27">
        <v>172235</v>
      </c>
      <c r="G6" s="27">
        <v>172235</v>
      </c>
      <c r="H6" s="27"/>
      <c r="I6" s="28">
        <f t="shared" si="0"/>
        <v>339786</v>
      </c>
      <c r="J6" s="28">
        <f t="shared" si="1"/>
        <v>598786</v>
      </c>
      <c r="K6" s="28">
        <f t="shared" si="2"/>
        <v>857786</v>
      </c>
      <c r="L6" s="28">
        <f t="shared" si="3"/>
        <v>1030021</v>
      </c>
      <c r="M6" s="28">
        <f t="shared" si="4"/>
        <v>1202256</v>
      </c>
      <c r="N6" s="31"/>
      <c r="O6" s="31" t="s">
        <v>15</v>
      </c>
      <c r="P6" s="19">
        <v>259000</v>
      </c>
      <c r="Q6" s="19">
        <v>259000</v>
      </c>
    </row>
    <row r="7" spans="1:17" x14ac:dyDescent="0.25">
      <c r="A7" s="18" t="s">
        <v>16</v>
      </c>
      <c r="B7" s="27">
        <v>70786</v>
      </c>
      <c r="C7" s="27">
        <v>10000</v>
      </c>
      <c r="D7" s="27">
        <v>259000</v>
      </c>
      <c r="E7" s="27">
        <v>259000</v>
      </c>
      <c r="F7" s="27">
        <v>172235</v>
      </c>
      <c r="G7" s="27">
        <v>172235</v>
      </c>
      <c r="H7" s="27"/>
      <c r="I7" s="28">
        <f t="shared" si="0"/>
        <v>339786</v>
      </c>
      <c r="J7" s="28">
        <f t="shared" si="1"/>
        <v>598786</v>
      </c>
      <c r="K7" s="28">
        <f t="shared" si="2"/>
        <v>857786</v>
      </c>
      <c r="L7" s="28">
        <f t="shared" si="3"/>
        <v>1030021</v>
      </c>
      <c r="M7" s="28">
        <f t="shared" si="4"/>
        <v>1202256</v>
      </c>
      <c r="N7" s="31"/>
      <c r="O7" s="31" t="s">
        <v>16</v>
      </c>
      <c r="P7" s="19">
        <v>259000</v>
      </c>
      <c r="Q7" s="19">
        <v>259000</v>
      </c>
    </row>
    <row r="8" spans="1:17" x14ac:dyDescent="0.25">
      <c r="A8" s="18" t="s">
        <v>17</v>
      </c>
      <c r="B8" s="27">
        <v>70786</v>
      </c>
      <c r="C8" s="27">
        <v>10000</v>
      </c>
      <c r="D8" s="27">
        <v>259000</v>
      </c>
      <c r="E8" s="27">
        <v>259000</v>
      </c>
      <c r="F8" s="27">
        <v>172235</v>
      </c>
      <c r="G8" s="27">
        <v>172235</v>
      </c>
      <c r="H8" s="27"/>
      <c r="I8" s="28">
        <f t="shared" si="0"/>
        <v>339786</v>
      </c>
      <c r="J8" s="28">
        <f t="shared" si="1"/>
        <v>598786</v>
      </c>
      <c r="K8" s="28">
        <f t="shared" si="2"/>
        <v>857786</v>
      </c>
      <c r="L8" s="28">
        <f t="shared" si="3"/>
        <v>1030021</v>
      </c>
      <c r="M8" s="28">
        <f t="shared" si="4"/>
        <v>1202256</v>
      </c>
      <c r="N8" s="31"/>
      <c r="O8" s="31" t="s">
        <v>17</v>
      </c>
      <c r="P8" s="19">
        <v>259000</v>
      </c>
      <c r="Q8" s="19">
        <v>259000</v>
      </c>
    </row>
    <row r="9" spans="1:17" x14ac:dyDescent="0.25">
      <c r="A9" s="18" t="s">
        <v>18</v>
      </c>
      <c r="B9" s="27">
        <v>70786</v>
      </c>
      <c r="C9" s="27">
        <v>10000</v>
      </c>
      <c r="D9" s="27">
        <v>259000</v>
      </c>
      <c r="E9" s="27">
        <v>259000</v>
      </c>
      <c r="F9" s="27">
        <v>172235</v>
      </c>
      <c r="G9" s="27">
        <v>172235</v>
      </c>
      <c r="H9" s="27"/>
      <c r="I9" s="28">
        <f t="shared" si="0"/>
        <v>339786</v>
      </c>
      <c r="J9" s="28">
        <f t="shared" si="1"/>
        <v>598786</v>
      </c>
      <c r="K9" s="28">
        <f t="shared" si="2"/>
        <v>857786</v>
      </c>
      <c r="L9" s="28">
        <f t="shared" si="3"/>
        <v>1030021</v>
      </c>
      <c r="M9" s="28">
        <f t="shared" si="4"/>
        <v>1202256</v>
      </c>
      <c r="N9" s="31"/>
      <c r="O9" s="31" t="s">
        <v>18</v>
      </c>
      <c r="P9" s="19">
        <v>259000</v>
      </c>
      <c r="Q9" s="19">
        <v>259000</v>
      </c>
    </row>
    <row r="10" spans="1:17" x14ac:dyDescent="0.25">
      <c r="A10" s="18" t="s">
        <v>19</v>
      </c>
      <c r="B10" s="27">
        <v>70786</v>
      </c>
      <c r="C10" s="27">
        <v>10000</v>
      </c>
      <c r="D10" s="27">
        <v>259000</v>
      </c>
      <c r="E10" s="27">
        <v>259000</v>
      </c>
      <c r="F10" s="27">
        <v>172235</v>
      </c>
      <c r="G10" s="27">
        <v>172235</v>
      </c>
      <c r="H10" s="27"/>
      <c r="I10" s="28">
        <f t="shared" si="0"/>
        <v>339786</v>
      </c>
      <c r="J10" s="28">
        <f t="shared" si="1"/>
        <v>598786</v>
      </c>
      <c r="K10" s="28">
        <f t="shared" si="2"/>
        <v>857786</v>
      </c>
      <c r="L10" s="28">
        <f t="shared" si="3"/>
        <v>1030021</v>
      </c>
      <c r="M10" s="28">
        <f t="shared" si="4"/>
        <v>1202256</v>
      </c>
      <c r="N10" s="31"/>
      <c r="O10" s="31" t="s">
        <v>19</v>
      </c>
      <c r="P10" s="19">
        <v>259000</v>
      </c>
      <c r="Q10" s="19">
        <v>259000</v>
      </c>
    </row>
    <row r="11" spans="1:17" x14ac:dyDescent="0.25">
      <c r="A11" s="18" t="s">
        <v>20</v>
      </c>
      <c r="B11" s="27">
        <v>70786</v>
      </c>
      <c r="C11" s="27">
        <v>10000</v>
      </c>
      <c r="D11" s="27">
        <v>259000</v>
      </c>
      <c r="E11" s="27">
        <v>259000</v>
      </c>
      <c r="F11" s="27">
        <v>172235</v>
      </c>
      <c r="G11" s="27">
        <v>172235</v>
      </c>
      <c r="H11" s="27"/>
      <c r="I11" s="28">
        <f t="shared" si="0"/>
        <v>339786</v>
      </c>
      <c r="J11" s="28">
        <f t="shared" si="1"/>
        <v>598786</v>
      </c>
      <c r="K11" s="28">
        <f t="shared" si="2"/>
        <v>857786</v>
      </c>
      <c r="L11" s="28">
        <f t="shared" si="3"/>
        <v>1030021</v>
      </c>
      <c r="M11" s="28">
        <f t="shared" si="4"/>
        <v>1202256</v>
      </c>
      <c r="N11" s="31"/>
      <c r="O11" s="31" t="s">
        <v>20</v>
      </c>
      <c r="P11" s="19">
        <v>259000</v>
      </c>
      <c r="Q11" s="19">
        <v>259000</v>
      </c>
    </row>
    <row r="12" spans="1:17" x14ac:dyDescent="0.25">
      <c r="A12" s="18" t="s">
        <v>21</v>
      </c>
      <c r="B12" s="27">
        <v>70786</v>
      </c>
      <c r="C12" s="27">
        <v>10000</v>
      </c>
      <c r="D12" s="27">
        <v>259000</v>
      </c>
      <c r="E12" s="27">
        <v>259000</v>
      </c>
      <c r="F12" s="27">
        <v>172235</v>
      </c>
      <c r="G12" s="27">
        <v>172235</v>
      </c>
      <c r="H12" s="27"/>
      <c r="I12" s="28">
        <f t="shared" si="0"/>
        <v>339786</v>
      </c>
      <c r="J12" s="28">
        <f t="shared" si="1"/>
        <v>598786</v>
      </c>
      <c r="K12" s="28">
        <f t="shared" si="2"/>
        <v>857786</v>
      </c>
      <c r="L12" s="28">
        <f t="shared" si="3"/>
        <v>1030021</v>
      </c>
      <c r="M12" s="28">
        <f t="shared" si="4"/>
        <v>1202256</v>
      </c>
      <c r="N12" s="31"/>
      <c r="O12" s="31" t="s">
        <v>21</v>
      </c>
      <c r="P12" s="19">
        <v>259000</v>
      </c>
      <c r="Q12" s="19">
        <v>259000</v>
      </c>
    </row>
    <row r="13" spans="1:17" x14ac:dyDescent="0.25">
      <c r="A13" s="18" t="s">
        <v>22</v>
      </c>
      <c r="B13" s="27">
        <v>70786</v>
      </c>
      <c r="C13" s="27">
        <v>10000</v>
      </c>
      <c r="D13" s="27">
        <v>259000</v>
      </c>
      <c r="E13" s="27">
        <v>259000</v>
      </c>
      <c r="F13" s="27">
        <v>172235</v>
      </c>
      <c r="G13" s="27">
        <v>172235</v>
      </c>
      <c r="H13" s="27"/>
      <c r="I13" s="28">
        <f t="shared" si="0"/>
        <v>339786</v>
      </c>
      <c r="J13" s="28">
        <f t="shared" si="1"/>
        <v>598786</v>
      </c>
      <c r="K13" s="28">
        <f t="shared" si="2"/>
        <v>857786</v>
      </c>
      <c r="L13" s="28">
        <f t="shared" si="3"/>
        <v>1030021</v>
      </c>
      <c r="M13" s="28">
        <f t="shared" si="4"/>
        <v>1202256</v>
      </c>
      <c r="N13" s="31"/>
      <c r="O13" s="31" t="s">
        <v>22</v>
      </c>
      <c r="P13" s="19">
        <v>259000</v>
      </c>
      <c r="Q13" s="19">
        <v>259000</v>
      </c>
    </row>
    <row r="14" spans="1:17" x14ac:dyDescent="0.25">
      <c r="A14" s="18" t="s">
        <v>23</v>
      </c>
      <c r="B14" s="27">
        <v>70786</v>
      </c>
      <c r="C14" s="27">
        <v>10000</v>
      </c>
      <c r="D14" s="27">
        <v>259000</v>
      </c>
      <c r="E14" s="27">
        <v>259000</v>
      </c>
      <c r="F14" s="27">
        <v>172235</v>
      </c>
      <c r="G14" s="27">
        <v>172235</v>
      </c>
      <c r="H14" s="27"/>
      <c r="I14" s="28">
        <f t="shared" si="0"/>
        <v>339786</v>
      </c>
      <c r="J14" s="28">
        <f t="shared" si="1"/>
        <v>598786</v>
      </c>
      <c r="K14" s="28">
        <f t="shared" si="2"/>
        <v>857786</v>
      </c>
      <c r="L14" s="28">
        <f t="shared" si="3"/>
        <v>1030021</v>
      </c>
      <c r="M14" s="28">
        <f t="shared" si="4"/>
        <v>1202256</v>
      </c>
      <c r="N14" s="31"/>
      <c r="O14" s="31" t="s">
        <v>23</v>
      </c>
      <c r="P14" s="19">
        <v>259000</v>
      </c>
      <c r="Q14" s="19">
        <v>259000</v>
      </c>
    </row>
    <row r="15" spans="1:17" x14ac:dyDescent="0.25">
      <c r="A15" s="18" t="s">
        <v>24</v>
      </c>
      <c r="B15" s="27">
        <v>70786</v>
      </c>
      <c r="C15" s="27">
        <v>10000</v>
      </c>
      <c r="D15" s="27">
        <v>259000</v>
      </c>
      <c r="E15" s="27">
        <v>259000</v>
      </c>
      <c r="F15" s="27">
        <v>172235</v>
      </c>
      <c r="G15" s="27">
        <v>172235</v>
      </c>
      <c r="H15" s="27"/>
      <c r="I15" s="28">
        <f t="shared" si="0"/>
        <v>339786</v>
      </c>
      <c r="J15" s="28">
        <f t="shared" si="1"/>
        <v>598786</v>
      </c>
      <c r="K15" s="28">
        <f t="shared" si="2"/>
        <v>857786</v>
      </c>
      <c r="L15" s="28">
        <f t="shared" si="3"/>
        <v>1030021</v>
      </c>
      <c r="M15" s="28">
        <f t="shared" si="4"/>
        <v>1202256</v>
      </c>
      <c r="N15" s="31"/>
      <c r="O15" s="31" t="s">
        <v>24</v>
      </c>
      <c r="P15" s="19">
        <v>259000</v>
      </c>
      <c r="Q15" s="19">
        <v>259000</v>
      </c>
    </row>
    <row r="16" spans="1:17" x14ac:dyDescent="0.25">
      <c r="A16" s="18" t="s">
        <v>25</v>
      </c>
      <c r="B16" s="27">
        <v>70786</v>
      </c>
      <c r="C16" s="27">
        <v>10000</v>
      </c>
      <c r="D16" s="27">
        <v>259000</v>
      </c>
      <c r="E16" s="27">
        <v>259000</v>
      </c>
      <c r="F16" s="27">
        <v>172235</v>
      </c>
      <c r="G16" s="27">
        <v>172235</v>
      </c>
      <c r="H16" s="27"/>
      <c r="I16" s="28">
        <f t="shared" si="0"/>
        <v>339786</v>
      </c>
      <c r="J16" s="28">
        <f t="shared" si="1"/>
        <v>598786</v>
      </c>
      <c r="K16" s="28">
        <f t="shared" si="2"/>
        <v>857786</v>
      </c>
      <c r="L16" s="28">
        <f t="shared" si="3"/>
        <v>1030021</v>
      </c>
      <c r="M16" s="28">
        <f t="shared" si="4"/>
        <v>1202256</v>
      </c>
      <c r="N16" s="31"/>
      <c r="O16" s="31" t="s">
        <v>25</v>
      </c>
      <c r="P16" s="19">
        <v>259000</v>
      </c>
      <c r="Q16" s="19">
        <v>259000</v>
      </c>
    </row>
    <row r="17" spans="1:17" x14ac:dyDescent="0.25">
      <c r="A17" s="18" t="s">
        <v>26</v>
      </c>
      <c r="B17" s="27">
        <v>70786</v>
      </c>
      <c r="C17" s="27">
        <v>10000</v>
      </c>
      <c r="D17" s="27">
        <v>259000</v>
      </c>
      <c r="E17" s="27">
        <v>259000</v>
      </c>
      <c r="F17" s="27">
        <v>172235</v>
      </c>
      <c r="G17" s="27">
        <v>172235</v>
      </c>
      <c r="H17" s="27"/>
      <c r="I17" s="28">
        <f t="shared" si="0"/>
        <v>339786</v>
      </c>
      <c r="J17" s="28">
        <f t="shared" si="1"/>
        <v>598786</v>
      </c>
      <c r="K17" s="28">
        <f t="shared" si="2"/>
        <v>857786</v>
      </c>
      <c r="L17" s="28">
        <f t="shared" si="3"/>
        <v>1030021</v>
      </c>
      <c r="M17" s="28">
        <f t="shared" si="4"/>
        <v>1202256</v>
      </c>
      <c r="N17" s="31"/>
      <c r="O17" s="31" t="s">
        <v>26</v>
      </c>
      <c r="P17" s="19">
        <v>259000</v>
      </c>
      <c r="Q17" s="19">
        <v>259000</v>
      </c>
    </row>
    <row r="18" spans="1:17" x14ac:dyDescent="0.25">
      <c r="A18" s="18" t="s">
        <v>27</v>
      </c>
      <c r="B18" s="27">
        <v>70786</v>
      </c>
      <c r="C18" s="27">
        <v>10000</v>
      </c>
      <c r="D18" s="27">
        <v>259000</v>
      </c>
      <c r="E18" s="27">
        <v>259000</v>
      </c>
      <c r="F18" s="27">
        <v>172235</v>
      </c>
      <c r="G18" s="27">
        <v>172235</v>
      </c>
      <c r="H18" s="27"/>
      <c r="I18" s="28">
        <f t="shared" si="0"/>
        <v>339786</v>
      </c>
      <c r="J18" s="28">
        <f t="shared" si="1"/>
        <v>598786</v>
      </c>
      <c r="K18" s="28">
        <f t="shared" si="2"/>
        <v>857786</v>
      </c>
      <c r="L18" s="28">
        <f t="shared" si="3"/>
        <v>1030021</v>
      </c>
      <c r="M18" s="28">
        <f t="shared" si="4"/>
        <v>1202256</v>
      </c>
      <c r="N18" s="31"/>
      <c r="O18" s="31" t="s">
        <v>27</v>
      </c>
      <c r="P18" s="19">
        <v>259000</v>
      </c>
      <c r="Q18" s="19">
        <v>259000</v>
      </c>
    </row>
    <row r="19" spans="1:17" x14ac:dyDescent="0.25">
      <c r="A19" s="18" t="s">
        <v>28</v>
      </c>
      <c r="B19" s="27">
        <v>70786</v>
      </c>
      <c r="C19" s="27">
        <v>10000</v>
      </c>
      <c r="D19" s="27">
        <v>259000</v>
      </c>
      <c r="E19" s="27">
        <v>259000</v>
      </c>
      <c r="F19" s="27">
        <v>172235</v>
      </c>
      <c r="G19" s="27">
        <v>172235</v>
      </c>
      <c r="H19" s="27"/>
      <c r="I19" s="28">
        <f t="shared" si="0"/>
        <v>339786</v>
      </c>
      <c r="J19" s="28">
        <f t="shared" si="1"/>
        <v>598786</v>
      </c>
      <c r="K19" s="28">
        <f t="shared" si="2"/>
        <v>857786</v>
      </c>
      <c r="L19" s="28">
        <f t="shared" si="3"/>
        <v>1030021</v>
      </c>
      <c r="M19" s="28">
        <f t="shared" si="4"/>
        <v>1202256</v>
      </c>
      <c r="N19" s="31"/>
      <c r="O19" s="31" t="s">
        <v>28</v>
      </c>
      <c r="P19" s="19">
        <v>259000</v>
      </c>
      <c r="Q19" s="19">
        <v>259000</v>
      </c>
    </row>
    <row r="20" spans="1:17" x14ac:dyDescent="0.25">
      <c r="A20" s="18" t="s">
        <v>29</v>
      </c>
      <c r="B20" s="27">
        <f t="shared" ref="B20:G20" si="5">SUM(B3:B19)</f>
        <v>1203362</v>
      </c>
      <c r="C20" s="27">
        <f t="shared" si="5"/>
        <v>170000</v>
      </c>
      <c r="D20" s="27">
        <f t="shared" si="5"/>
        <v>4403000</v>
      </c>
      <c r="E20" s="27">
        <f t="shared" si="5"/>
        <v>4403000</v>
      </c>
      <c r="F20" s="27">
        <f t="shared" si="5"/>
        <v>2927995</v>
      </c>
      <c r="G20" s="27">
        <f t="shared" si="5"/>
        <v>2927995</v>
      </c>
      <c r="I20" s="28">
        <f>SUM(I3:I19)</f>
        <v>5776362</v>
      </c>
      <c r="J20" s="28">
        <f>SUM(J3:J19)</f>
        <v>10179362</v>
      </c>
      <c r="K20" s="28">
        <f>SUM(K3:K19)</f>
        <v>14582362</v>
      </c>
      <c r="L20" s="28">
        <f>SUM(L3:L19)</f>
        <v>17510357</v>
      </c>
      <c r="M20" s="28">
        <f>SUM(M3:M19)</f>
        <v>20438352</v>
      </c>
      <c r="N20" s="31"/>
      <c r="O20" s="31" t="s">
        <v>29</v>
      </c>
      <c r="P20" s="10">
        <f>SUM(P3:P19)</f>
        <v>4403000</v>
      </c>
      <c r="Q20" s="10">
        <f>SUM(Q3:Q19)</f>
        <v>4403000</v>
      </c>
    </row>
    <row r="21" spans="1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1"/>
      <c r="O21" s="31"/>
    </row>
    <row r="22" spans="1:17" x14ac:dyDescent="0.25">
      <c r="C22" s="27"/>
      <c r="E22" s="26"/>
      <c r="N22" s="31"/>
      <c r="O22" s="31"/>
    </row>
    <row r="23" spans="1:17" x14ac:dyDescent="0.25">
      <c r="N23" s="31"/>
      <c r="O23" s="31"/>
    </row>
    <row r="24" spans="1:17" x14ac:dyDescent="0.25">
      <c r="N24" s="31"/>
      <c r="O24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66"/>
    <pageSetUpPr fitToPage="1"/>
  </sheetPr>
  <dimension ref="A2:R82"/>
  <sheetViews>
    <sheetView showGridLines="0" zoomScale="80" zoomScaleNormal="80" workbookViewId="0">
      <selection activeCell="D6" sqref="D6"/>
    </sheetView>
  </sheetViews>
  <sheetFormatPr defaultColWidth="9.140625" defaultRowHeight="15" x14ac:dyDescent="0.25"/>
  <cols>
    <col min="1" max="1" width="4" style="18" customWidth="1"/>
    <col min="2" max="2" width="6.140625" style="36" customWidth="1"/>
    <col min="3" max="3" width="49.42578125" style="18" customWidth="1"/>
    <col min="4" max="4" width="17.28515625" style="18" customWidth="1"/>
    <col min="5" max="5" width="16" style="18" customWidth="1"/>
    <col min="6" max="6" width="15.28515625" style="18" customWidth="1"/>
    <col min="7" max="7" width="20.7109375" style="36" customWidth="1"/>
    <col min="8" max="8" width="16.42578125" style="36" customWidth="1"/>
    <col min="9" max="9" width="13.28515625" style="64" customWidth="1"/>
    <col min="10" max="10" width="17.140625" style="64" customWidth="1"/>
    <col min="11" max="11" width="14.140625" style="64" customWidth="1"/>
    <col min="12" max="12" width="13.7109375" style="64" customWidth="1"/>
    <col min="13" max="18" width="9.140625" style="64"/>
    <col min="19" max="16384" width="9.140625" style="18"/>
  </cols>
  <sheetData>
    <row r="2" spans="1:12" ht="16.5" customHeight="1" x14ac:dyDescent="0.25">
      <c r="B2" s="52"/>
      <c r="C2" s="84" t="s">
        <v>30</v>
      </c>
      <c r="D2" s="85"/>
      <c r="E2" s="38"/>
      <c r="F2" s="38"/>
      <c r="G2" s="52"/>
      <c r="H2" s="52"/>
      <c r="I2" s="66"/>
      <c r="J2" s="66"/>
      <c r="K2" s="66"/>
      <c r="L2" s="65"/>
    </row>
    <row r="3" spans="1:12" ht="18.75" x14ac:dyDescent="0.25">
      <c r="B3" s="52"/>
      <c r="C3" s="57" t="s">
        <v>28</v>
      </c>
      <c r="D3" s="38"/>
      <c r="E3" s="38"/>
      <c r="F3" s="38"/>
      <c r="G3" s="52"/>
      <c r="H3" s="52"/>
      <c r="I3" s="66"/>
      <c r="J3" s="66"/>
      <c r="K3" s="66"/>
      <c r="L3" s="65"/>
    </row>
    <row r="4" spans="1:12" ht="15" customHeight="1" thickBot="1" x14ac:dyDescent="0.3">
      <c r="B4" s="52"/>
      <c r="C4" s="38"/>
      <c r="D4" s="38"/>
      <c r="E4" s="38"/>
      <c r="F4" s="38"/>
      <c r="G4" s="52"/>
      <c r="H4" s="52"/>
      <c r="I4" s="66"/>
      <c r="J4" s="66"/>
      <c r="K4" s="66"/>
      <c r="L4" s="65"/>
    </row>
    <row r="5" spans="1:12" ht="30.75" thickBot="1" x14ac:dyDescent="0.3">
      <c r="B5" s="52"/>
      <c r="C5" s="39"/>
      <c r="D5" s="58" t="s">
        <v>31</v>
      </c>
      <c r="E5" s="58" t="s">
        <v>32</v>
      </c>
      <c r="F5" s="58" t="s">
        <v>33</v>
      </c>
      <c r="G5" s="58" t="s">
        <v>90</v>
      </c>
      <c r="H5" s="58" t="s">
        <v>91</v>
      </c>
      <c r="I5" s="66"/>
      <c r="J5" s="67"/>
      <c r="K5" s="67"/>
      <c r="L5" s="68"/>
    </row>
    <row r="6" spans="1:12" ht="25.5" customHeight="1" thickTop="1" x14ac:dyDescent="0.25">
      <c r="B6" s="52"/>
      <c r="C6" s="40" t="s">
        <v>34</v>
      </c>
      <c r="D6" s="41">
        <f>SUMIFS('Project Data'!W3:W22,'Project Data'!B3:B22,C3,'Project Data'!L3:L22,C6)</f>
        <v>13027.41979820121</v>
      </c>
      <c r="E6" s="41">
        <f>SUMIFS('Project Data'!AK3:AK22,'Project Data'!B3:B22,C3,'Project Data'!L3:L22,C6)</f>
        <v>156329.03757841451</v>
      </c>
      <c r="F6" s="41">
        <f>SUMIFS('Project Data'!AY3:AY22,'Project Data'!B3:B22,C3,'Project Data'!L3:L22,C6)</f>
        <v>156329.03757841451</v>
      </c>
      <c r="G6" s="41">
        <f>SUMIFS('Project Data'!BM3:BM22,'Project Data'!B3:B22,C3,'Project Data'!L3:L22,C6)</f>
        <v>156329.03757841451</v>
      </c>
      <c r="H6" s="41">
        <f>SUMIFS('Project Data'!CA3:CA22,'Project Data'!B3:B22,C3,'Project Data'!L3:L22,C6)</f>
        <v>156329.03757841451</v>
      </c>
      <c r="I6" s="66"/>
      <c r="J6" s="69"/>
      <c r="K6" s="69"/>
      <c r="L6" s="70"/>
    </row>
    <row r="7" spans="1:12" ht="20.25" customHeight="1" x14ac:dyDescent="0.25">
      <c r="A7" s="29"/>
      <c r="B7" s="52"/>
      <c r="C7" s="42" t="s">
        <v>35</v>
      </c>
      <c r="D7" s="43">
        <f>SUMIFS('Project Data'!W3:W22,'Project Data'!B3:B22,C3,'Project Data'!L3:L22,C7)</f>
        <v>0</v>
      </c>
      <c r="E7" s="43">
        <f>SUMIFS('Project Data'!AK3:AK22,'Project Data'!B3:B22,C3,'Project Data'!L3:L22,C7)</f>
        <v>0</v>
      </c>
      <c r="F7" s="43">
        <f>SUMIFS('Project Data'!AY3:AY22,'Project Data'!B3:B22,C3,'Project Data'!L3:L22,C7)</f>
        <v>0</v>
      </c>
      <c r="G7" s="43">
        <f>SUMIFS('Project Data'!BM3:BM22,'Project Data'!B3:B22,C3,'Project Data'!L3:L22,C7)</f>
        <v>0</v>
      </c>
      <c r="H7" s="43">
        <f>SUMIFS('Project Data'!CA3:CA22,'Project Data'!B3:B22,C3,'Project Data'!L3:L22,C7)</f>
        <v>0</v>
      </c>
      <c r="I7" s="66"/>
      <c r="J7" s="69"/>
      <c r="K7" s="69"/>
      <c r="L7" s="70"/>
    </row>
    <row r="8" spans="1:12" ht="23.25" customHeight="1" x14ac:dyDescent="0.25">
      <c r="A8" s="29"/>
      <c r="B8" s="52"/>
      <c r="C8" s="40" t="s">
        <v>36</v>
      </c>
      <c r="D8" s="41">
        <f>SUMIFS('Project Data'!W3:W22,'Project Data'!B3:B22,C3,'Project Data'!L3:L22,C8)</f>
        <v>0</v>
      </c>
      <c r="E8" s="41">
        <f>SUMIFS('Project Data'!AK3:AK22,'Project Data'!B3:B22,C3,'Project Data'!L3:L22,C8)</f>
        <v>0</v>
      </c>
      <c r="F8" s="41">
        <f>SUMIFS('Project Data'!AY3:AY22,'Project Data'!B3:B22,C3,'Project Data'!L3:L22,C8)</f>
        <v>0</v>
      </c>
      <c r="G8" s="41">
        <f>SUMIFS('Project Data'!BM3:BM22,'Project Data'!B3:B22,C3,'Project Data'!L3:L22,C8)</f>
        <v>0</v>
      </c>
      <c r="H8" s="41">
        <f>SUMIFS('Project Data'!CA3:CA22,'Project Data'!B3:B22,C3,'Project Data'!L3:L22,C8)</f>
        <v>0</v>
      </c>
      <c r="I8" s="66"/>
      <c r="J8" s="69"/>
      <c r="K8" s="69"/>
      <c r="L8" s="70"/>
    </row>
    <row r="9" spans="1:12" ht="23.25" customHeight="1" x14ac:dyDescent="0.25">
      <c r="A9" s="29"/>
      <c r="B9" s="52"/>
      <c r="C9" s="42" t="s">
        <v>92</v>
      </c>
      <c r="D9" s="43">
        <f>SUMIF('Project Data'!B3:B22,Dashboard!C3,'Project Data'!CH3:CH22)</f>
        <v>147330.09518413144</v>
      </c>
      <c r="E9" s="43">
        <f>SUMIF('Project Data'!B3:B22,Dashboard!C3,'Project Data'!CU3:CU22)</f>
        <v>1767961.1422095776</v>
      </c>
      <c r="F9" s="43">
        <f>SUMIF('Project Data'!B3:B22,Dashboard!C3,'Project Data'!DH3:DH22)</f>
        <v>1767961.1422095776</v>
      </c>
      <c r="G9" s="43">
        <f>SUMIF('Project Data'!B3:B22,Dashboard!C3,'Project Data'!DU3:DU22)</f>
        <v>1767961.1422095776</v>
      </c>
      <c r="H9" s="43">
        <f>SUMIF('Project Data'!B3:B22,Dashboard!C3,'Project Data'!EH3:EH22)</f>
        <v>1767961.1422095776</v>
      </c>
      <c r="I9" s="71"/>
      <c r="J9" s="71"/>
      <c r="K9" s="71"/>
    </row>
    <row r="10" spans="1:12" ht="22.5" customHeight="1" x14ac:dyDescent="0.25">
      <c r="A10" s="29"/>
      <c r="B10" s="52"/>
      <c r="C10" s="40" t="s">
        <v>37</v>
      </c>
      <c r="D10" s="82">
        <f>SUM(D6)/D9</f>
        <v>8.8423344747858151E-2</v>
      </c>
      <c r="E10" s="82">
        <f>SUM(E6)/E9</f>
        <v>8.8423344747858124E-2</v>
      </c>
      <c r="F10" s="82">
        <f>SUM(F6)/F9</f>
        <v>8.8423344747858124E-2</v>
      </c>
      <c r="G10" s="82">
        <f>SUM(G6)/G9</f>
        <v>8.8423344747858124E-2</v>
      </c>
      <c r="H10" s="82">
        <f>SUM(H6)/H9</f>
        <v>8.8423344747858124E-2</v>
      </c>
      <c r="I10" s="71"/>
      <c r="J10" s="71"/>
      <c r="K10" s="71"/>
    </row>
    <row r="11" spans="1:12" ht="22.5" customHeight="1" x14ac:dyDescent="0.25">
      <c r="A11" s="29"/>
      <c r="B11" s="52"/>
      <c r="C11" s="42" t="s">
        <v>38</v>
      </c>
      <c r="D11" s="83">
        <f>SUM(D6:D8)/D9</f>
        <v>8.8423344747858151E-2</v>
      </c>
      <c r="E11" s="83">
        <f>SUM(E6:E8)/E9</f>
        <v>8.8423344747858124E-2</v>
      </c>
      <c r="F11" s="83">
        <f>SUM(F6:F8)/F9</f>
        <v>8.8423344747858124E-2</v>
      </c>
      <c r="G11" s="83">
        <f>SUM(G6:G8)/G9</f>
        <v>8.8423344747858124E-2</v>
      </c>
      <c r="H11" s="83">
        <f>SUM(H6:H8)/H9</f>
        <v>8.8423344747858124E-2</v>
      </c>
      <c r="I11" s="71"/>
      <c r="J11" s="71"/>
      <c r="K11" s="71"/>
    </row>
    <row r="12" spans="1:12" ht="18" customHeight="1" x14ac:dyDescent="0.25">
      <c r="A12" s="29"/>
      <c r="B12" s="52"/>
      <c r="C12" s="38"/>
      <c r="D12" s="38"/>
      <c r="E12" s="38"/>
      <c r="F12" s="38"/>
      <c r="G12" s="52"/>
      <c r="H12" s="52"/>
      <c r="I12" s="71"/>
      <c r="J12" s="71"/>
      <c r="K12" s="71"/>
    </row>
    <row r="13" spans="1:12" ht="23.25" customHeight="1" x14ac:dyDescent="0.25">
      <c r="A13" s="29"/>
      <c r="B13" s="52"/>
      <c r="C13" s="38"/>
      <c r="D13" s="38"/>
      <c r="E13" s="38"/>
      <c r="F13" s="38"/>
      <c r="G13" s="52"/>
      <c r="H13" s="52"/>
      <c r="I13" s="71"/>
      <c r="J13" s="71"/>
      <c r="K13" s="71"/>
    </row>
    <row r="14" spans="1:12" ht="23.25" customHeight="1" x14ac:dyDescent="0.25">
      <c r="A14" s="29"/>
      <c r="B14" s="52"/>
      <c r="C14" s="38"/>
      <c r="D14" s="38"/>
      <c r="E14" s="38"/>
      <c r="F14" s="38"/>
      <c r="G14" s="52"/>
      <c r="H14" s="52"/>
      <c r="I14" s="71"/>
      <c r="J14" s="71"/>
      <c r="K14" s="71"/>
    </row>
    <row r="15" spans="1:12" ht="27.75" customHeight="1" x14ac:dyDescent="0.25">
      <c r="A15" s="29"/>
      <c r="B15" s="52"/>
      <c r="C15" s="44"/>
      <c r="D15" s="59" t="s">
        <v>79</v>
      </c>
      <c r="E15" s="59" t="s">
        <v>80</v>
      </c>
      <c r="F15" s="59" t="s">
        <v>81</v>
      </c>
      <c r="G15" s="59" t="s">
        <v>82</v>
      </c>
      <c r="H15" s="59" t="s">
        <v>83</v>
      </c>
      <c r="I15" s="71"/>
      <c r="J15" s="71"/>
      <c r="K15" s="71"/>
    </row>
    <row r="16" spans="1:12" x14ac:dyDescent="0.25">
      <c r="A16" s="29"/>
      <c r="B16" s="52"/>
      <c r="C16" s="45" t="s">
        <v>39</v>
      </c>
      <c r="D16" s="46">
        <f>SUMIF('Project Data'!B3:B22,C3,'Project Data'!AA3:AA22)/D22</f>
        <v>0.15336028910197844</v>
      </c>
      <c r="E16" s="46">
        <f>SUMIF('Project Data'!B3:B22,C3,'Project Data'!AO3:AO22)/E22</f>
        <v>0.60358701767727607</v>
      </c>
      <c r="F16" s="46">
        <f>SUMIF('Project Data'!B3:B22,C3,'Project Data'!BC3:BC22)/F22</f>
        <v>0.68565367358953733</v>
      </c>
      <c r="G16" s="46">
        <f>SUMIF('Project Data'!B3:B22,C3,'Project Data'!BQ3:BQ22)/G22</f>
        <v>0.97950524798505334</v>
      </c>
      <c r="H16" s="46">
        <f>SUMIF('Project Data'!B3:B22,C3,'Project Data'!CE3:CE22)/H22</f>
        <v>0.97950524798505334</v>
      </c>
      <c r="I16" s="71"/>
      <c r="J16" s="71"/>
      <c r="K16" s="71"/>
    </row>
    <row r="17" spans="1:18" x14ac:dyDescent="0.25">
      <c r="B17" s="52"/>
      <c r="C17" s="47" t="s">
        <v>98</v>
      </c>
      <c r="D17" s="48">
        <f>(SUMIFS('Project Data'!AA3:AA22,'Project Data'!B3:B22,C3,'Project Data'!L3:L22,C6))/D22</f>
        <v>0.15336028910197844</v>
      </c>
      <c r="E17" s="48">
        <f>(SUMIFS('Project Data'!AO3:AO22,'Project Data'!B3:B22,C3,'Project Data'!L3:L22,C6))/E22</f>
        <v>0.60358701767727607</v>
      </c>
      <c r="F17" s="48">
        <f>(SUMIFS('Project Data'!BC3:BC22,'Project Data'!B3:B22,C3,'Project Data'!L3:L22,C6))/F22</f>
        <v>0.68565367358953733</v>
      </c>
      <c r="G17" s="48">
        <f>(SUMIFS('Project Data'!BQ3:BQ22,'Project Data'!B3:B22,C3,'Project Data'!L3:L22,C6))/G22</f>
        <v>0.97950524798505334</v>
      </c>
      <c r="H17" s="48">
        <f>(SUMIFS('Project Data'!CE3:CE22,'Project Data'!B3:B22,C3,'Project Data'!L3:L22,C6))/H22</f>
        <v>0.97950524798505334</v>
      </c>
      <c r="I17" s="71"/>
      <c r="J17" s="71"/>
      <c r="K17" s="71"/>
    </row>
    <row r="18" spans="1:18" x14ac:dyDescent="0.25">
      <c r="B18" s="52"/>
      <c r="C18" s="38"/>
      <c r="D18" s="38"/>
      <c r="E18" s="38"/>
      <c r="F18" s="38"/>
      <c r="G18" s="52"/>
      <c r="H18" s="52"/>
      <c r="I18" s="71"/>
      <c r="J18" s="71"/>
      <c r="K18" s="71"/>
    </row>
    <row r="19" spans="1:18" x14ac:dyDescent="0.25">
      <c r="B19" s="52"/>
      <c r="C19" s="38"/>
      <c r="D19" s="38"/>
      <c r="E19" s="38"/>
      <c r="F19" s="38"/>
      <c r="G19" s="52"/>
      <c r="H19" s="52"/>
      <c r="I19" s="71"/>
      <c r="J19" s="71"/>
      <c r="K19" s="71"/>
    </row>
    <row r="20" spans="1:18" x14ac:dyDescent="0.25">
      <c r="A20" s="31"/>
      <c r="B20" s="51"/>
      <c r="C20" s="44"/>
      <c r="D20" s="44"/>
      <c r="E20" s="44"/>
      <c r="F20" s="44"/>
      <c r="G20" s="51"/>
      <c r="H20" s="51"/>
      <c r="I20" s="72"/>
      <c r="J20" s="72"/>
      <c r="K20" s="72"/>
      <c r="L20" s="73"/>
    </row>
    <row r="21" spans="1:18" ht="30" x14ac:dyDescent="0.25">
      <c r="A21" s="31"/>
      <c r="B21" s="51"/>
      <c r="C21" s="50"/>
      <c r="D21" s="56" t="s">
        <v>93</v>
      </c>
      <c r="E21" s="56" t="s">
        <v>94</v>
      </c>
      <c r="F21" s="56" t="s">
        <v>95</v>
      </c>
      <c r="G21" s="56" t="s">
        <v>96</v>
      </c>
      <c r="H21" s="56" t="s">
        <v>97</v>
      </c>
      <c r="I21" s="72"/>
      <c r="J21" s="72"/>
      <c r="K21" s="72"/>
      <c r="L21" s="73"/>
    </row>
    <row r="22" spans="1:18" x14ac:dyDescent="0.25">
      <c r="A22" s="31"/>
      <c r="B22" s="51"/>
      <c r="C22" s="45" t="s">
        <v>40</v>
      </c>
      <c r="D22" s="41">
        <f>70786+10000+259000</f>
        <v>339786</v>
      </c>
      <c r="E22" s="41">
        <v>259000</v>
      </c>
      <c r="F22" s="41">
        <v>228000</v>
      </c>
      <c r="G22" s="41">
        <v>159600</v>
      </c>
      <c r="H22" s="41">
        <v>159600</v>
      </c>
      <c r="I22" s="72"/>
      <c r="J22" s="72"/>
      <c r="K22" s="72"/>
      <c r="L22" s="73"/>
    </row>
    <row r="23" spans="1:18" x14ac:dyDescent="0.25">
      <c r="A23" s="31"/>
      <c r="B23" s="51"/>
      <c r="C23" s="49"/>
      <c r="D23" s="49"/>
      <c r="E23" s="49"/>
      <c r="F23" s="49"/>
      <c r="G23" s="51"/>
      <c r="H23" s="51"/>
      <c r="I23" s="72"/>
      <c r="J23" s="72"/>
      <c r="K23" s="72"/>
      <c r="L23" s="73"/>
    </row>
    <row r="24" spans="1:18" x14ac:dyDescent="0.25">
      <c r="A24" s="31"/>
      <c r="B24" s="51"/>
      <c r="C24" s="49"/>
      <c r="D24" s="49"/>
      <c r="E24" s="49"/>
      <c r="F24" s="49"/>
      <c r="G24" s="51"/>
      <c r="H24" s="51"/>
      <c r="I24" s="72"/>
      <c r="J24" s="72"/>
      <c r="K24" s="72"/>
      <c r="L24" s="73"/>
    </row>
    <row r="25" spans="1:18" x14ac:dyDescent="0.25">
      <c r="A25" s="31"/>
      <c r="B25" s="51"/>
      <c r="C25" s="49"/>
      <c r="D25" s="49"/>
      <c r="E25" s="49"/>
      <c r="F25" s="49"/>
      <c r="G25" s="51"/>
      <c r="H25" s="51"/>
      <c r="I25" s="72"/>
      <c r="J25" s="72"/>
      <c r="K25" s="72"/>
      <c r="L25" s="73"/>
    </row>
    <row r="26" spans="1:18" x14ac:dyDescent="0.25">
      <c r="A26" s="31"/>
      <c r="B26" s="51"/>
      <c r="C26" s="51"/>
      <c r="D26" s="51"/>
      <c r="E26" s="51"/>
      <c r="F26" s="51"/>
      <c r="G26" s="51"/>
      <c r="H26" s="51"/>
      <c r="I26" s="72"/>
      <c r="J26" s="72"/>
      <c r="K26" s="72"/>
      <c r="L26" s="73"/>
    </row>
    <row r="27" spans="1:18" ht="30" x14ac:dyDescent="0.25">
      <c r="A27" s="31"/>
      <c r="B27" s="51"/>
      <c r="C27" s="52"/>
      <c r="D27" s="56" t="s">
        <v>41</v>
      </c>
      <c r="E27" s="56" t="s">
        <v>42</v>
      </c>
      <c r="F27" s="56" t="s">
        <v>43</v>
      </c>
      <c r="G27" s="64"/>
      <c r="H27" s="64"/>
      <c r="M27" s="18"/>
      <c r="N27" s="18"/>
      <c r="O27" s="18"/>
      <c r="P27" s="18"/>
      <c r="Q27" s="18"/>
      <c r="R27" s="18"/>
    </row>
    <row r="28" spans="1:18" ht="21.75" customHeight="1" x14ac:dyDescent="0.25">
      <c r="A28" s="31"/>
      <c r="B28" s="51"/>
      <c r="C28" s="91" t="s">
        <v>44</v>
      </c>
      <c r="D28" s="53">
        <v>6</v>
      </c>
      <c r="E28" s="53">
        <f>VLOOKUP(C3&amp;C28,Pivot!A:D,4,FALSE)</f>
        <v>6</v>
      </c>
      <c r="F28" s="54">
        <f>E28/D28</f>
        <v>1</v>
      </c>
      <c r="G28" s="64"/>
      <c r="H28" s="64"/>
      <c r="M28" s="18"/>
      <c r="N28" s="18"/>
      <c r="O28" s="18"/>
      <c r="P28" s="18"/>
      <c r="Q28" s="18"/>
      <c r="R28" s="18"/>
    </row>
    <row r="29" spans="1:18" ht="21.75" customHeight="1" x14ac:dyDescent="0.25">
      <c r="A29" s="31"/>
      <c r="B29" s="51"/>
      <c r="C29" s="92" t="s">
        <v>45</v>
      </c>
      <c r="D29" s="89">
        <v>10</v>
      </c>
      <c r="E29" s="89">
        <f>VLOOKUP(C3&amp;C29,Pivot!A:D,4,FALSE)</f>
        <v>10</v>
      </c>
      <c r="F29" s="90">
        <f>E29/D29</f>
        <v>1</v>
      </c>
      <c r="G29" s="31"/>
      <c r="H29" s="31"/>
      <c r="I29" s="31"/>
      <c r="J29" s="31"/>
      <c r="K29" s="31"/>
      <c r="L29" s="31"/>
      <c r="M29" s="31"/>
    </row>
    <row r="30" spans="1:18" ht="18.75" customHeight="1" x14ac:dyDescent="0.25">
      <c r="A30" s="31"/>
      <c r="B30" s="51"/>
      <c r="C30" s="91" t="s">
        <v>104</v>
      </c>
      <c r="D30" s="53"/>
      <c r="E30" s="53"/>
      <c r="F30" s="54"/>
      <c r="G30" s="51"/>
      <c r="H30" s="51"/>
      <c r="I30" s="72"/>
      <c r="J30" s="72"/>
      <c r="K30" s="72"/>
      <c r="L30" s="73"/>
    </row>
    <row r="31" spans="1:18" x14ac:dyDescent="0.25">
      <c r="A31" s="31"/>
      <c r="B31" s="51"/>
      <c r="C31" s="38"/>
      <c r="D31" s="38"/>
      <c r="E31" s="38"/>
      <c r="F31" s="52"/>
      <c r="G31" s="51"/>
      <c r="H31" s="51"/>
      <c r="I31" s="72"/>
      <c r="J31" s="72"/>
      <c r="K31" s="72"/>
      <c r="L31" s="73"/>
    </row>
    <row r="32" spans="1:18" x14ac:dyDescent="0.25">
      <c r="A32" s="31"/>
      <c r="B32" s="51"/>
      <c r="C32" s="49"/>
      <c r="D32" s="49"/>
      <c r="E32" s="49"/>
      <c r="F32" s="49"/>
      <c r="G32" s="51"/>
      <c r="H32" s="51"/>
      <c r="I32" s="72"/>
      <c r="J32" s="72"/>
      <c r="K32" s="72"/>
      <c r="L32" s="73"/>
    </row>
    <row r="33" spans="1:12" x14ac:dyDescent="0.25">
      <c r="A33" s="31"/>
      <c r="B33" s="37"/>
      <c r="C33" s="31"/>
      <c r="D33" s="31"/>
      <c r="E33" s="31"/>
      <c r="F33" s="31"/>
      <c r="G33" s="37"/>
      <c r="H33" s="37"/>
      <c r="I33" s="73"/>
      <c r="J33" s="73"/>
      <c r="K33" s="73"/>
      <c r="L33" s="73"/>
    </row>
    <row r="34" spans="1:12" x14ac:dyDescent="0.25">
      <c r="A34" s="31"/>
      <c r="B34" s="37"/>
      <c r="C34" s="31"/>
      <c r="D34" s="31"/>
      <c r="E34" s="31"/>
      <c r="F34" s="31"/>
      <c r="G34" s="37"/>
      <c r="H34" s="37"/>
      <c r="I34" s="73"/>
      <c r="J34" s="73"/>
      <c r="K34" s="73"/>
      <c r="L34" s="73"/>
    </row>
    <row r="35" spans="1:12" x14ac:dyDescent="0.25">
      <c r="A35" s="31"/>
      <c r="B35" s="37"/>
      <c r="C35" s="31"/>
      <c r="D35" s="31"/>
      <c r="E35" s="31"/>
      <c r="F35" s="31"/>
      <c r="G35" s="37"/>
      <c r="H35" s="37"/>
      <c r="I35" s="73"/>
      <c r="J35" s="73"/>
      <c r="K35" s="73"/>
      <c r="L35" s="73"/>
    </row>
    <row r="36" spans="1:12" x14ac:dyDescent="0.25">
      <c r="A36" s="31"/>
      <c r="B36" s="37"/>
      <c r="C36" s="31"/>
      <c r="D36" s="31"/>
      <c r="E36" s="31"/>
      <c r="F36" s="31"/>
      <c r="G36" s="37"/>
      <c r="H36" s="37"/>
      <c r="I36" s="73"/>
      <c r="J36" s="73"/>
      <c r="K36" s="73"/>
      <c r="L36" s="73"/>
    </row>
    <row r="37" spans="1:12" x14ac:dyDescent="0.25">
      <c r="A37" s="31"/>
      <c r="B37" s="37"/>
      <c r="C37" s="31"/>
      <c r="D37" s="31"/>
      <c r="E37" s="31"/>
      <c r="F37" s="31"/>
      <c r="G37" s="37"/>
      <c r="H37" s="37"/>
      <c r="I37" s="73"/>
      <c r="J37" s="73"/>
      <c r="K37" s="73"/>
      <c r="L37" s="73"/>
    </row>
    <row r="38" spans="1:12" x14ac:dyDescent="0.25">
      <c r="A38" s="31"/>
      <c r="B38" s="37"/>
      <c r="C38" s="31"/>
      <c r="D38" s="31"/>
      <c r="E38" s="31"/>
      <c r="F38" s="31"/>
      <c r="G38" s="37"/>
      <c r="H38" s="37"/>
      <c r="I38" s="73"/>
      <c r="J38" s="73"/>
      <c r="K38" s="73"/>
      <c r="L38" s="73"/>
    </row>
    <row r="39" spans="1:12" x14ac:dyDescent="0.25">
      <c r="A39" s="31"/>
      <c r="B39" s="37"/>
      <c r="C39" s="31"/>
      <c r="D39" s="31"/>
      <c r="E39" s="31"/>
      <c r="F39" s="31"/>
      <c r="G39" s="37"/>
      <c r="H39" s="37"/>
      <c r="I39" s="73"/>
      <c r="J39" s="73"/>
      <c r="K39" s="73"/>
      <c r="L39" s="73"/>
    </row>
    <row r="40" spans="1:12" x14ac:dyDescent="0.25">
      <c r="A40" s="31"/>
      <c r="B40" s="37"/>
      <c r="C40" s="31"/>
      <c r="D40" s="31"/>
      <c r="E40" s="31"/>
      <c r="F40" s="31"/>
      <c r="G40" s="37"/>
      <c r="H40" s="37"/>
      <c r="I40" s="73"/>
      <c r="J40" s="73"/>
      <c r="K40" s="73"/>
      <c r="L40" s="73"/>
    </row>
    <row r="41" spans="1:12" x14ac:dyDescent="0.25">
      <c r="A41" s="31"/>
      <c r="B41" s="37"/>
      <c r="C41" s="31"/>
      <c r="D41" s="31"/>
      <c r="E41" s="31"/>
      <c r="F41" s="31"/>
      <c r="G41" s="37"/>
      <c r="H41" s="37"/>
      <c r="I41" s="73"/>
      <c r="J41" s="73"/>
      <c r="K41" s="73"/>
      <c r="L41" s="73"/>
    </row>
    <row r="42" spans="1:12" x14ac:dyDescent="0.25">
      <c r="A42" s="31"/>
      <c r="B42" s="37"/>
      <c r="C42" s="31"/>
      <c r="D42" s="31"/>
      <c r="E42" s="31"/>
      <c r="F42" s="31"/>
      <c r="G42" s="37"/>
      <c r="H42" s="37"/>
      <c r="I42" s="73"/>
      <c r="J42" s="73"/>
      <c r="K42" s="73"/>
      <c r="L42" s="73"/>
    </row>
    <row r="43" spans="1:12" x14ac:dyDescent="0.25">
      <c r="A43" s="31"/>
      <c r="B43" s="37"/>
      <c r="C43" s="31"/>
      <c r="D43" s="31"/>
      <c r="E43" s="31"/>
      <c r="F43" s="31"/>
      <c r="G43" s="37"/>
      <c r="H43" s="37"/>
      <c r="I43" s="73"/>
      <c r="J43" s="73"/>
      <c r="K43" s="73"/>
      <c r="L43" s="73"/>
    </row>
    <row r="44" spans="1:12" x14ac:dyDescent="0.25">
      <c r="A44" s="31"/>
      <c r="B44" s="37"/>
      <c r="C44" s="31"/>
      <c r="D44" s="31"/>
      <c r="E44" s="31"/>
      <c r="F44" s="31"/>
      <c r="G44" s="37"/>
      <c r="H44" s="37"/>
      <c r="I44" s="73"/>
      <c r="J44" s="73"/>
      <c r="K44" s="73"/>
      <c r="L44" s="73"/>
    </row>
    <row r="45" spans="1:12" x14ac:dyDescent="0.25">
      <c r="A45" s="31"/>
      <c r="B45" s="37"/>
      <c r="C45" s="31"/>
      <c r="D45" s="31"/>
      <c r="E45" s="31"/>
      <c r="F45" s="31"/>
      <c r="G45" s="37"/>
      <c r="H45" s="37"/>
      <c r="I45" s="73"/>
      <c r="J45" s="73"/>
      <c r="K45" s="73"/>
      <c r="L45" s="73"/>
    </row>
    <row r="46" spans="1:12" x14ac:dyDescent="0.25">
      <c r="A46" s="31"/>
      <c r="B46" s="37"/>
      <c r="C46" s="31"/>
      <c r="D46" s="31"/>
      <c r="E46" s="31"/>
      <c r="F46" s="31"/>
      <c r="G46" s="37"/>
      <c r="H46" s="37"/>
      <c r="I46" s="73"/>
      <c r="J46" s="73"/>
      <c r="K46" s="73"/>
      <c r="L46" s="73"/>
    </row>
    <row r="47" spans="1:12" x14ac:dyDescent="0.25">
      <c r="A47" s="31"/>
      <c r="B47" s="37"/>
      <c r="C47" s="31"/>
      <c r="D47" s="31"/>
      <c r="E47" s="31"/>
      <c r="F47" s="31"/>
      <c r="G47" s="37"/>
      <c r="H47" s="37"/>
      <c r="I47" s="73"/>
      <c r="J47" s="73"/>
      <c r="K47" s="73"/>
      <c r="L47" s="73"/>
    </row>
    <row r="48" spans="1:12" x14ac:dyDescent="0.25">
      <c r="A48" s="31"/>
      <c r="B48" s="37"/>
      <c r="C48" s="31"/>
      <c r="D48" s="31"/>
      <c r="E48" s="31"/>
      <c r="F48" s="31"/>
      <c r="G48" s="37"/>
      <c r="H48" s="37"/>
      <c r="I48" s="73"/>
      <c r="J48" s="73"/>
      <c r="K48" s="73"/>
      <c r="L48" s="73"/>
    </row>
    <row r="49" spans="1:12" x14ac:dyDescent="0.25">
      <c r="A49" s="31"/>
      <c r="B49" s="37"/>
      <c r="C49" s="31"/>
      <c r="D49" s="31"/>
      <c r="E49" s="31"/>
      <c r="F49" s="31"/>
      <c r="G49" s="37"/>
      <c r="H49" s="37"/>
      <c r="I49" s="73"/>
      <c r="J49" s="73"/>
      <c r="K49" s="73"/>
      <c r="L49" s="73"/>
    </row>
    <row r="50" spans="1:12" x14ac:dyDescent="0.25">
      <c r="A50" s="31"/>
      <c r="B50" s="37"/>
      <c r="C50" s="31"/>
      <c r="D50" s="31"/>
      <c r="E50" s="31"/>
      <c r="F50" s="31"/>
      <c r="G50" s="37"/>
      <c r="H50" s="37"/>
      <c r="I50" s="73"/>
      <c r="J50" s="73"/>
      <c r="K50" s="73"/>
      <c r="L50" s="73"/>
    </row>
    <row r="51" spans="1:12" x14ac:dyDescent="0.25">
      <c r="A51" s="31"/>
      <c r="B51" s="37"/>
      <c r="C51" s="31"/>
      <c r="D51" s="31"/>
      <c r="E51" s="31"/>
      <c r="F51" s="31"/>
      <c r="G51" s="37"/>
      <c r="H51" s="37"/>
      <c r="I51" s="73"/>
      <c r="J51" s="73"/>
      <c r="K51" s="73"/>
      <c r="L51" s="73"/>
    </row>
    <row r="52" spans="1:12" x14ac:dyDescent="0.25">
      <c r="A52" s="31"/>
      <c r="B52" s="37"/>
      <c r="C52" s="31"/>
      <c r="D52" s="31"/>
      <c r="E52" s="31"/>
      <c r="F52" s="31"/>
      <c r="G52" s="37"/>
      <c r="H52" s="37"/>
      <c r="I52" s="73"/>
      <c r="J52" s="73"/>
      <c r="K52" s="73"/>
      <c r="L52" s="73"/>
    </row>
    <row r="53" spans="1:12" x14ac:dyDescent="0.25">
      <c r="A53" s="31"/>
      <c r="B53" s="37"/>
      <c r="C53" s="31"/>
      <c r="D53" s="31"/>
      <c r="E53" s="31"/>
      <c r="F53" s="31"/>
      <c r="G53" s="37"/>
      <c r="H53" s="37"/>
      <c r="I53" s="73"/>
      <c r="J53" s="73"/>
      <c r="K53" s="73"/>
      <c r="L53" s="73"/>
    </row>
    <row r="54" spans="1:12" x14ac:dyDescent="0.25">
      <c r="A54" s="31"/>
      <c r="B54" s="37"/>
      <c r="C54" s="31"/>
      <c r="D54" s="31"/>
      <c r="E54" s="31"/>
      <c r="F54" s="31"/>
      <c r="G54" s="37"/>
      <c r="H54" s="37"/>
      <c r="I54" s="73"/>
      <c r="J54" s="73"/>
      <c r="K54" s="73"/>
      <c r="L54" s="73"/>
    </row>
    <row r="55" spans="1:12" x14ac:dyDescent="0.25">
      <c r="A55" s="31"/>
      <c r="B55" s="37"/>
      <c r="C55" s="31"/>
      <c r="D55" s="31"/>
      <c r="E55" s="31"/>
      <c r="F55" s="31"/>
      <c r="G55" s="37"/>
      <c r="H55" s="37"/>
      <c r="I55" s="73"/>
      <c r="J55" s="73"/>
      <c r="K55" s="73"/>
      <c r="L55" s="73"/>
    </row>
    <row r="56" spans="1:12" x14ac:dyDescent="0.25">
      <c r="A56" s="31"/>
      <c r="B56" s="37"/>
      <c r="C56" s="31"/>
      <c r="D56" s="31"/>
      <c r="E56" s="31"/>
      <c r="F56" s="31"/>
      <c r="G56" s="37"/>
      <c r="H56" s="37"/>
      <c r="I56" s="73"/>
      <c r="J56" s="73"/>
      <c r="K56" s="73"/>
      <c r="L56" s="73"/>
    </row>
    <row r="57" spans="1:12" x14ac:dyDescent="0.25">
      <c r="A57" s="31"/>
      <c r="B57" s="37"/>
      <c r="C57" s="31"/>
      <c r="D57" s="31"/>
      <c r="E57" s="31"/>
      <c r="F57" s="31"/>
      <c r="G57" s="37"/>
      <c r="H57" s="37"/>
      <c r="I57" s="73"/>
      <c r="J57" s="73"/>
      <c r="K57" s="73"/>
      <c r="L57" s="73"/>
    </row>
    <row r="58" spans="1:12" x14ac:dyDescent="0.25">
      <c r="A58" s="31"/>
      <c r="B58" s="37"/>
      <c r="C58" s="31"/>
      <c r="D58" s="31"/>
      <c r="E58" s="31"/>
      <c r="F58" s="31"/>
      <c r="G58" s="37"/>
      <c r="H58" s="37"/>
      <c r="I58" s="73"/>
      <c r="J58" s="73"/>
      <c r="K58" s="73"/>
      <c r="L58" s="73"/>
    </row>
    <row r="59" spans="1:12" x14ac:dyDescent="0.25">
      <c r="A59" s="31"/>
      <c r="B59" s="37"/>
      <c r="C59" s="31"/>
      <c r="D59" s="31"/>
      <c r="E59" s="31"/>
      <c r="F59" s="31"/>
      <c r="G59" s="37"/>
      <c r="H59" s="37"/>
      <c r="I59" s="73"/>
      <c r="J59" s="73"/>
      <c r="K59" s="73"/>
      <c r="L59" s="73"/>
    </row>
    <row r="60" spans="1:12" x14ac:dyDescent="0.25">
      <c r="A60" s="31"/>
      <c r="B60" s="37"/>
      <c r="C60" s="31"/>
      <c r="D60" s="31"/>
      <c r="E60" s="31"/>
      <c r="F60" s="31"/>
      <c r="G60" s="37"/>
      <c r="H60" s="37"/>
      <c r="I60" s="73"/>
      <c r="J60" s="73"/>
      <c r="K60" s="73"/>
      <c r="L60" s="73"/>
    </row>
    <row r="61" spans="1:12" x14ac:dyDescent="0.25">
      <c r="A61" s="31"/>
      <c r="B61" s="37"/>
      <c r="C61" s="31"/>
      <c r="D61" s="31"/>
      <c r="E61" s="31"/>
      <c r="F61" s="31"/>
      <c r="G61" s="37"/>
      <c r="H61" s="37"/>
      <c r="I61" s="73"/>
      <c r="J61" s="73"/>
      <c r="K61" s="73"/>
      <c r="L61" s="73"/>
    </row>
    <row r="62" spans="1:12" x14ac:dyDescent="0.25">
      <c r="A62" s="31"/>
      <c r="B62" s="37"/>
      <c r="C62" s="31"/>
      <c r="D62" s="31"/>
      <c r="E62" s="31"/>
      <c r="F62" s="31"/>
      <c r="G62" s="37"/>
      <c r="H62" s="37"/>
      <c r="I62" s="73"/>
      <c r="J62" s="73"/>
      <c r="K62" s="73"/>
      <c r="L62" s="73"/>
    </row>
    <row r="63" spans="1:12" x14ac:dyDescent="0.25">
      <c r="A63" s="31"/>
      <c r="B63" s="37"/>
      <c r="C63" s="31"/>
      <c r="D63" s="31"/>
      <c r="E63" s="31"/>
      <c r="F63" s="31"/>
      <c r="G63" s="37"/>
      <c r="H63" s="37"/>
      <c r="I63" s="73"/>
      <c r="J63" s="73"/>
      <c r="K63" s="73"/>
      <c r="L63" s="73"/>
    </row>
    <row r="64" spans="1:12" x14ac:dyDescent="0.25">
      <c r="A64" s="31"/>
      <c r="B64" s="37"/>
      <c r="C64" s="31"/>
      <c r="D64" s="31"/>
      <c r="E64" s="31"/>
      <c r="F64" s="31"/>
      <c r="G64" s="37"/>
      <c r="H64" s="37"/>
      <c r="I64" s="73"/>
      <c r="J64" s="73"/>
      <c r="K64" s="73"/>
      <c r="L64" s="73"/>
    </row>
    <row r="65" spans="1:12" x14ac:dyDescent="0.25">
      <c r="A65" s="31"/>
      <c r="B65" s="37"/>
      <c r="C65" s="31"/>
      <c r="D65" s="31"/>
      <c r="E65" s="31"/>
      <c r="F65" s="31"/>
      <c r="G65" s="37"/>
      <c r="H65" s="37"/>
      <c r="I65" s="73"/>
      <c r="J65" s="73"/>
      <c r="K65" s="73"/>
      <c r="L65" s="73"/>
    </row>
    <row r="66" spans="1:12" x14ac:dyDescent="0.25">
      <c r="A66" s="31"/>
      <c r="B66" s="37"/>
      <c r="C66" s="31"/>
      <c r="D66" s="31"/>
      <c r="E66" s="31"/>
      <c r="F66" s="31"/>
      <c r="G66" s="37"/>
      <c r="H66" s="37"/>
      <c r="I66" s="73"/>
      <c r="J66" s="73"/>
      <c r="K66" s="73"/>
      <c r="L66" s="73"/>
    </row>
    <row r="67" spans="1:12" x14ac:dyDescent="0.25">
      <c r="A67" s="31"/>
      <c r="B67" s="37"/>
      <c r="C67" s="31"/>
      <c r="D67" s="31"/>
      <c r="E67" s="31"/>
      <c r="F67" s="31"/>
      <c r="G67" s="37"/>
      <c r="H67" s="37"/>
      <c r="I67" s="73"/>
      <c r="J67" s="73"/>
      <c r="K67" s="73"/>
      <c r="L67" s="73"/>
    </row>
    <row r="68" spans="1:12" x14ac:dyDescent="0.25">
      <c r="A68" s="31"/>
      <c r="B68" s="37"/>
      <c r="C68" s="31"/>
      <c r="D68" s="31"/>
      <c r="E68" s="31"/>
      <c r="F68" s="31"/>
      <c r="G68" s="37"/>
      <c r="H68" s="37"/>
      <c r="I68" s="73"/>
      <c r="J68" s="73"/>
      <c r="K68" s="73"/>
      <c r="L68" s="73"/>
    </row>
    <row r="69" spans="1:12" x14ac:dyDescent="0.25">
      <c r="A69" s="31"/>
      <c r="B69" s="37"/>
      <c r="C69" s="31"/>
      <c r="D69" s="31"/>
      <c r="E69" s="31"/>
      <c r="F69" s="31"/>
      <c r="G69" s="37"/>
      <c r="H69" s="37"/>
      <c r="I69" s="73"/>
      <c r="J69" s="73"/>
      <c r="K69" s="73"/>
      <c r="L69" s="73"/>
    </row>
    <row r="70" spans="1:12" x14ac:dyDescent="0.25">
      <c r="A70" s="31"/>
      <c r="B70" s="37"/>
      <c r="C70" s="31"/>
      <c r="D70" s="31"/>
      <c r="E70" s="31"/>
      <c r="F70" s="31"/>
      <c r="G70" s="37"/>
      <c r="H70" s="37"/>
      <c r="I70" s="73"/>
      <c r="J70" s="73"/>
      <c r="K70" s="73"/>
      <c r="L70" s="73"/>
    </row>
    <row r="71" spans="1:12" x14ac:dyDescent="0.25">
      <c r="A71" s="31"/>
      <c r="B71" s="37"/>
      <c r="C71" s="31"/>
      <c r="D71" s="31"/>
      <c r="E71" s="31"/>
      <c r="F71" s="31"/>
      <c r="G71" s="37"/>
      <c r="H71" s="37"/>
      <c r="I71" s="73"/>
      <c r="J71" s="73"/>
      <c r="K71" s="73"/>
      <c r="L71" s="73"/>
    </row>
    <row r="72" spans="1:12" x14ac:dyDescent="0.25">
      <c r="A72" s="31"/>
      <c r="B72" s="37"/>
      <c r="C72" s="31"/>
      <c r="D72" s="31"/>
      <c r="E72" s="31"/>
      <c r="F72" s="31"/>
      <c r="G72" s="37"/>
      <c r="H72" s="37"/>
      <c r="I72" s="73"/>
      <c r="J72" s="73"/>
      <c r="K72" s="73"/>
      <c r="L72" s="73"/>
    </row>
    <row r="73" spans="1:12" x14ac:dyDescent="0.25">
      <c r="A73" s="31"/>
      <c r="B73" s="37"/>
      <c r="C73" s="31"/>
      <c r="D73" s="31"/>
      <c r="E73" s="31"/>
      <c r="F73" s="31"/>
      <c r="G73" s="37"/>
      <c r="H73" s="37"/>
      <c r="I73" s="73"/>
      <c r="J73" s="73"/>
      <c r="K73" s="73"/>
      <c r="L73" s="73"/>
    </row>
    <row r="74" spans="1:12" x14ac:dyDescent="0.25">
      <c r="A74" s="31"/>
      <c r="B74" s="37"/>
      <c r="C74" s="31"/>
      <c r="D74" s="31"/>
      <c r="E74" s="31"/>
      <c r="F74" s="31"/>
      <c r="G74" s="37"/>
      <c r="H74" s="37"/>
      <c r="I74" s="73"/>
      <c r="J74" s="73"/>
      <c r="K74" s="73"/>
      <c r="L74" s="73"/>
    </row>
    <row r="75" spans="1:12" x14ac:dyDescent="0.25">
      <c r="A75" s="31"/>
      <c r="B75" s="37"/>
      <c r="C75" s="31"/>
      <c r="D75" s="31"/>
      <c r="E75" s="31"/>
      <c r="F75" s="31"/>
      <c r="G75" s="37"/>
      <c r="H75" s="37"/>
      <c r="I75" s="73"/>
      <c r="J75" s="73"/>
      <c r="K75" s="73"/>
      <c r="L75" s="73"/>
    </row>
    <row r="76" spans="1:12" x14ac:dyDescent="0.25">
      <c r="A76" s="31"/>
      <c r="B76" s="37"/>
      <c r="C76" s="31"/>
      <c r="D76" s="31"/>
      <c r="E76" s="31"/>
      <c r="F76" s="31"/>
      <c r="G76" s="37"/>
      <c r="H76" s="37"/>
      <c r="I76" s="73"/>
      <c r="J76" s="73"/>
      <c r="K76" s="73"/>
      <c r="L76" s="73"/>
    </row>
    <row r="77" spans="1:12" x14ac:dyDescent="0.25">
      <c r="A77" s="31"/>
      <c r="B77" s="37"/>
      <c r="C77" s="31"/>
      <c r="D77" s="31"/>
      <c r="E77" s="31"/>
      <c r="F77" s="31"/>
      <c r="G77" s="37"/>
      <c r="H77" s="37"/>
      <c r="I77" s="73"/>
      <c r="J77" s="73"/>
      <c r="K77" s="73"/>
      <c r="L77" s="73"/>
    </row>
    <row r="78" spans="1:12" x14ac:dyDescent="0.25">
      <c r="A78" s="31"/>
      <c r="B78" s="37"/>
      <c r="C78" s="31"/>
      <c r="D78" s="31"/>
      <c r="E78" s="31"/>
      <c r="F78" s="31"/>
      <c r="G78" s="37"/>
      <c r="H78" s="37"/>
      <c r="I78" s="73"/>
      <c r="J78" s="73"/>
      <c r="K78" s="73"/>
      <c r="L78" s="73"/>
    </row>
    <row r="79" spans="1:12" x14ac:dyDescent="0.25">
      <c r="A79" s="31"/>
      <c r="B79" s="37"/>
      <c r="C79" s="31"/>
      <c r="D79" s="31"/>
      <c r="E79" s="31"/>
      <c r="F79" s="31"/>
      <c r="G79" s="37"/>
      <c r="H79" s="37"/>
      <c r="I79" s="73"/>
      <c r="J79" s="73"/>
      <c r="K79" s="73"/>
      <c r="L79" s="73"/>
    </row>
    <row r="80" spans="1:12" x14ac:dyDescent="0.25">
      <c r="A80" s="31"/>
      <c r="B80" s="37"/>
      <c r="C80" s="31"/>
      <c r="D80" s="31"/>
      <c r="E80" s="31"/>
      <c r="F80" s="31"/>
      <c r="G80" s="37"/>
      <c r="H80" s="37"/>
      <c r="I80" s="73"/>
      <c r="J80" s="73"/>
      <c r="K80" s="73"/>
      <c r="L80" s="73"/>
    </row>
    <row r="81" spans="1:12" x14ac:dyDescent="0.25">
      <c r="A81" s="31"/>
      <c r="B81" s="37"/>
      <c r="C81" s="31"/>
      <c r="D81" s="31"/>
      <c r="E81" s="31"/>
      <c r="F81" s="31"/>
      <c r="G81" s="37"/>
      <c r="H81" s="37"/>
      <c r="I81" s="73"/>
      <c r="J81" s="73"/>
      <c r="K81" s="73"/>
      <c r="L81" s="73"/>
    </row>
    <row r="82" spans="1:12" x14ac:dyDescent="0.25">
      <c r="A82" s="31"/>
      <c r="B82" s="37"/>
      <c r="C82" s="31"/>
      <c r="D82" s="31"/>
      <c r="E82" s="31"/>
      <c r="F82" s="31"/>
      <c r="G82" s="37"/>
      <c r="H82" s="37"/>
      <c r="I82" s="73"/>
      <c r="J82" s="73"/>
      <c r="K82" s="73"/>
      <c r="L82" s="73"/>
    </row>
  </sheetData>
  <dataValidations count="1">
    <dataValidation type="list" allowBlank="1" showInputMessage="1" showErrorMessage="1" sqref="C3">
      <formula1>"ACU,CSU,CUR,ECU,FUA,JCU,MQU,MUR,RMIT,SCU,UC,UNE,UniSA,UNSW,UoA,USYD,UWA"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L57"/>
  <sheetViews>
    <sheetView showGridLines="0" tabSelected="1" topLeftCell="N1" zoomScale="82" zoomScaleNormal="82" workbookViewId="0">
      <pane ySplit="2" topLeftCell="A3" activePane="bottomLeft" state="frozen"/>
      <selection activeCell="U1" sqref="U1"/>
      <selection pane="bottomLeft" activeCell="D12" sqref="D12"/>
    </sheetView>
  </sheetViews>
  <sheetFormatPr defaultColWidth="9.140625" defaultRowHeight="15" outlineLevelCol="1" x14ac:dyDescent="0.25"/>
  <cols>
    <col min="1" max="1" width="31" style="18" customWidth="1"/>
    <col min="2" max="2" width="15.7109375" style="6" customWidth="1"/>
    <col min="3" max="3" width="18.42578125" style="6" customWidth="1"/>
    <col min="4" max="4" width="15.5703125" style="5" customWidth="1"/>
    <col min="5" max="5" width="28.42578125" style="18" customWidth="1"/>
    <col min="6" max="6" width="18.7109375" style="18" customWidth="1"/>
    <col min="7" max="7" width="16.85546875" style="5" customWidth="1"/>
    <col min="8" max="8" width="5.7109375" style="5" customWidth="1"/>
    <col min="9" max="9" width="9.7109375" style="5" customWidth="1"/>
    <col min="10" max="10" width="17.5703125" style="18" customWidth="1"/>
    <col min="11" max="11" width="19.140625" style="5" customWidth="1"/>
    <col min="12" max="12" width="30" style="5" customWidth="1"/>
    <col min="13" max="13" width="23.7109375" style="5" customWidth="1"/>
    <col min="14" max="14" width="18.42578125" style="5" bestFit="1" customWidth="1"/>
    <col min="15" max="15" width="18.42578125" style="14" customWidth="1"/>
    <col min="16" max="16" width="19.5703125" style="5" customWidth="1"/>
    <col min="17" max="17" width="16.42578125" style="6" customWidth="1"/>
    <col min="18" max="19" width="14.140625" style="6" customWidth="1"/>
    <col min="20" max="20" width="13" style="6" customWidth="1"/>
    <col min="21" max="21" width="22.5703125" style="5" customWidth="1"/>
    <col min="22" max="22" width="11.140625" style="5" customWidth="1" outlineLevel="1"/>
    <col min="23" max="23" width="11.140625" style="18" customWidth="1"/>
    <col min="24" max="26" width="9.140625" style="5" customWidth="1" outlineLevel="1"/>
    <col min="27" max="27" width="11.28515625" style="18" customWidth="1" outlineLevel="1"/>
    <col min="28" max="36" width="9.140625" style="5" customWidth="1" outlineLevel="1"/>
    <col min="37" max="37" width="11.7109375" style="18" customWidth="1"/>
    <col min="38" max="39" width="9.140625" style="5" customWidth="1" outlineLevel="1"/>
    <col min="40" max="40" width="10.42578125" style="5" customWidth="1" outlineLevel="1"/>
    <col min="41" max="41" width="10.42578125" style="18" customWidth="1" outlineLevel="1"/>
    <col min="42" max="50" width="10.42578125" style="5" customWidth="1" outlineLevel="1"/>
    <col min="51" max="51" width="11.85546875" style="18" customWidth="1"/>
    <col min="52" max="54" width="10.42578125" style="5" customWidth="1" outlineLevel="1"/>
    <col min="55" max="55" width="11.42578125" style="18" customWidth="1" outlineLevel="1"/>
    <col min="56" max="64" width="10.42578125" style="5" customWidth="1" outlineLevel="1"/>
    <col min="65" max="65" width="12.28515625" style="18" customWidth="1"/>
    <col min="66" max="68" width="10.42578125" style="5" customWidth="1" outlineLevel="1"/>
    <col min="69" max="69" width="11.42578125" style="18" customWidth="1" outlineLevel="1"/>
    <col min="70" max="78" width="10.42578125" style="5" customWidth="1" outlineLevel="1"/>
    <col min="79" max="79" width="13.42578125" style="18" customWidth="1"/>
    <col min="80" max="82" width="10.42578125" style="5" customWidth="1" outlineLevel="1"/>
    <col min="83" max="83" width="11.42578125" style="18" customWidth="1" outlineLevel="1"/>
    <col min="84" max="84" width="10.42578125" style="5" customWidth="1" outlineLevel="1"/>
    <col min="85" max="86" width="11.140625" style="18" customWidth="1"/>
    <col min="87" max="98" width="10.7109375" style="18" customWidth="1" outlineLevel="1"/>
    <col min="99" max="99" width="11.7109375" style="18" customWidth="1"/>
    <col min="100" max="111" width="12" style="18" customWidth="1" outlineLevel="1"/>
    <col min="112" max="112" width="12.85546875" style="18" customWidth="1"/>
    <col min="113" max="124" width="11.42578125" style="18" customWidth="1" outlineLevel="1"/>
    <col min="125" max="125" width="12.28515625" style="18" customWidth="1"/>
    <col min="126" max="137" width="12.7109375" style="18" customWidth="1" outlineLevel="1"/>
    <col min="138" max="138" width="13.42578125" style="18" customWidth="1"/>
    <col min="139" max="142" width="11.5703125" style="18" customWidth="1" outlineLevel="1"/>
    <col min="143" max="16384" width="9.140625" style="5"/>
  </cols>
  <sheetData>
    <row r="1" spans="1:142" s="18" customFormat="1" x14ac:dyDescent="0.25">
      <c r="B1" s="6"/>
      <c r="C1" s="6"/>
      <c r="N1" s="10"/>
      <c r="O1" s="14"/>
      <c r="Q1" s="6"/>
      <c r="R1" s="6"/>
      <c r="S1" s="6"/>
      <c r="T1" s="6"/>
    </row>
    <row r="2" spans="1:142" s="2" customFormat="1" ht="36" customHeight="1" x14ac:dyDescent="0.25">
      <c r="B2" s="33" t="s">
        <v>48</v>
      </c>
      <c r="C2" s="33" t="s">
        <v>49</v>
      </c>
      <c r="D2" s="34" t="s">
        <v>50</v>
      </c>
      <c r="E2" s="34" t="s">
        <v>51</v>
      </c>
      <c r="F2" s="33" t="s">
        <v>52</v>
      </c>
      <c r="G2" s="33" t="s">
        <v>53</v>
      </c>
      <c r="H2" s="34" t="s">
        <v>54</v>
      </c>
      <c r="I2" s="34" t="s">
        <v>55</v>
      </c>
      <c r="J2" s="33" t="s">
        <v>56</v>
      </c>
      <c r="K2" s="33" t="s">
        <v>57</v>
      </c>
      <c r="L2" s="33" t="s">
        <v>58</v>
      </c>
      <c r="M2" s="33" t="s">
        <v>59</v>
      </c>
      <c r="N2" s="33" t="s">
        <v>60</v>
      </c>
      <c r="O2" s="35" t="s">
        <v>61</v>
      </c>
      <c r="P2" s="34" t="s">
        <v>62</v>
      </c>
      <c r="Q2" s="33" t="s">
        <v>63</v>
      </c>
      <c r="R2" s="33" t="s">
        <v>64</v>
      </c>
      <c r="S2" s="55" t="s">
        <v>84</v>
      </c>
      <c r="T2" s="34" t="s">
        <v>65</v>
      </c>
      <c r="U2" s="34" t="s">
        <v>66</v>
      </c>
      <c r="V2" s="61">
        <v>42705</v>
      </c>
      <c r="W2" s="62" t="s">
        <v>85</v>
      </c>
      <c r="X2" s="61">
        <v>42736</v>
      </c>
      <c r="Y2" s="61">
        <v>42767</v>
      </c>
      <c r="Z2" s="61">
        <v>42795</v>
      </c>
      <c r="AA2" s="74" t="s">
        <v>99</v>
      </c>
      <c r="AB2" s="61">
        <v>42826</v>
      </c>
      <c r="AC2" s="61">
        <v>42856</v>
      </c>
      <c r="AD2" s="61">
        <v>42887</v>
      </c>
      <c r="AE2" s="61">
        <v>42917</v>
      </c>
      <c r="AF2" s="61">
        <v>42948</v>
      </c>
      <c r="AG2" s="61">
        <v>42979</v>
      </c>
      <c r="AH2" s="61">
        <v>43009</v>
      </c>
      <c r="AI2" s="61">
        <v>43040</v>
      </c>
      <c r="AJ2" s="61">
        <v>43070</v>
      </c>
      <c r="AK2" s="62" t="s">
        <v>86</v>
      </c>
      <c r="AL2" s="61">
        <v>43101</v>
      </c>
      <c r="AM2" s="61">
        <v>43132</v>
      </c>
      <c r="AN2" s="61">
        <v>43160</v>
      </c>
      <c r="AO2" s="74" t="s">
        <v>100</v>
      </c>
      <c r="AP2" s="61">
        <v>43191</v>
      </c>
      <c r="AQ2" s="61">
        <v>43221</v>
      </c>
      <c r="AR2" s="61">
        <v>43252</v>
      </c>
      <c r="AS2" s="61">
        <v>43282</v>
      </c>
      <c r="AT2" s="61">
        <v>43313</v>
      </c>
      <c r="AU2" s="61">
        <v>43344</v>
      </c>
      <c r="AV2" s="61">
        <v>43374</v>
      </c>
      <c r="AW2" s="61">
        <v>43405</v>
      </c>
      <c r="AX2" s="61">
        <v>43435</v>
      </c>
      <c r="AY2" s="62" t="s">
        <v>87</v>
      </c>
      <c r="AZ2" s="61">
        <v>43466</v>
      </c>
      <c r="BA2" s="61">
        <v>43497</v>
      </c>
      <c r="BB2" s="61">
        <v>43525</v>
      </c>
      <c r="BC2" s="74" t="s">
        <v>101</v>
      </c>
      <c r="BD2" s="61">
        <v>43556</v>
      </c>
      <c r="BE2" s="61">
        <v>43586</v>
      </c>
      <c r="BF2" s="61">
        <v>43617</v>
      </c>
      <c r="BG2" s="61">
        <v>43647</v>
      </c>
      <c r="BH2" s="61">
        <v>43678</v>
      </c>
      <c r="BI2" s="61">
        <v>43709</v>
      </c>
      <c r="BJ2" s="61">
        <v>43739</v>
      </c>
      <c r="BK2" s="61">
        <v>43770</v>
      </c>
      <c r="BL2" s="61">
        <v>43800</v>
      </c>
      <c r="BM2" s="62" t="s">
        <v>88</v>
      </c>
      <c r="BN2" s="61">
        <v>43831</v>
      </c>
      <c r="BO2" s="61">
        <v>43862</v>
      </c>
      <c r="BP2" s="61">
        <v>43891</v>
      </c>
      <c r="BQ2" s="74" t="s">
        <v>102</v>
      </c>
      <c r="BR2" s="61">
        <v>43922</v>
      </c>
      <c r="BS2" s="61">
        <v>43952</v>
      </c>
      <c r="BT2" s="61">
        <v>43983</v>
      </c>
      <c r="BU2" s="61">
        <v>44013</v>
      </c>
      <c r="BV2" s="61">
        <v>44044</v>
      </c>
      <c r="BW2" s="61">
        <v>44075</v>
      </c>
      <c r="BX2" s="61">
        <v>44105</v>
      </c>
      <c r="BY2" s="61">
        <v>44136</v>
      </c>
      <c r="BZ2" s="61">
        <v>44166</v>
      </c>
      <c r="CA2" s="62" t="s">
        <v>89</v>
      </c>
      <c r="CB2" s="61">
        <v>44197</v>
      </c>
      <c r="CC2" s="61">
        <v>44228</v>
      </c>
      <c r="CD2" s="61">
        <v>44256</v>
      </c>
      <c r="CE2" s="74" t="s">
        <v>103</v>
      </c>
      <c r="CF2" s="77">
        <v>44287</v>
      </c>
      <c r="CG2" s="78">
        <v>42705</v>
      </c>
      <c r="CH2" s="76" t="s">
        <v>85</v>
      </c>
      <c r="CI2" s="75">
        <v>42736</v>
      </c>
      <c r="CJ2" s="75">
        <v>42767</v>
      </c>
      <c r="CK2" s="75">
        <v>42795</v>
      </c>
      <c r="CL2" s="75">
        <v>42826</v>
      </c>
      <c r="CM2" s="75">
        <v>42856</v>
      </c>
      <c r="CN2" s="75">
        <v>42887</v>
      </c>
      <c r="CO2" s="75">
        <v>42917</v>
      </c>
      <c r="CP2" s="75">
        <v>42948</v>
      </c>
      <c r="CQ2" s="75">
        <v>42979</v>
      </c>
      <c r="CR2" s="75">
        <v>43009</v>
      </c>
      <c r="CS2" s="75">
        <v>43040</v>
      </c>
      <c r="CT2" s="75">
        <v>43070</v>
      </c>
      <c r="CU2" s="76" t="s">
        <v>86</v>
      </c>
      <c r="CV2" s="75">
        <v>43101</v>
      </c>
      <c r="CW2" s="75">
        <v>43132</v>
      </c>
      <c r="CX2" s="75">
        <v>43160</v>
      </c>
      <c r="CY2" s="75">
        <v>43191</v>
      </c>
      <c r="CZ2" s="75">
        <v>43221</v>
      </c>
      <c r="DA2" s="75">
        <v>43252</v>
      </c>
      <c r="DB2" s="75">
        <v>43282</v>
      </c>
      <c r="DC2" s="75">
        <v>43313</v>
      </c>
      <c r="DD2" s="75">
        <v>43344</v>
      </c>
      <c r="DE2" s="75">
        <v>43374</v>
      </c>
      <c r="DF2" s="75">
        <v>43405</v>
      </c>
      <c r="DG2" s="75">
        <v>43435</v>
      </c>
      <c r="DH2" s="76" t="s">
        <v>87</v>
      </c>
      <c r="DI2" s="75">
        <v>43466</v>
      </c>
      <c r="DJ2" s="75">
        <v>43497</v>
      </c>
      <c r="DK2" s="75">
        <v>43525</v>
      </c>
      <c r="DL2" s="75">
        <v>43556</v>
      </c>
      <c r="DM2" s="75">
        <v>43586</v>
      </c>
      <c r="DN2" s="75">
        <v>43617</v>
      </c>
      <c r="DO2" s="75">
        <v>43647</v>
      </c>
      <c r="DP2" s="75">
        <v>43678</v>
      </c>
      <c r="DQ2" s="75">
        <v>43709</v>
      </c>
      <c r="DR2" s="75">
        <v>43739</v>
      </c>
      <c r="DS2" s="75">
        <v>43770</v>
      </c>
      <c r="DT2" s="75">
        <v>43800</v>
      </c>
      <c r="DU2" s="76" t="s">
        <v>88</v>
      </c>
      <c r="DV2" s="75">
        <v>43831</v>
      </c>
      <c r="DW2" s="75">
        <v>43862</v>
      </c>
      <c r="DX2" s="75">
        <v>43891</v>
      </c>
      <c r="DY2" s="75">
        <v>43922</v>
      </c>
      <c r="DZ2" s="75">
        <v>43952</v>
      </c>
      <c r="EA2" s="75">
        <v>43983</v>
      </c>
      <c r="EB2" s="75">
        <v>44013</v>
      </c>
      <c r="EC2" s="75">
        <v>44044</v>
      </c>
      <c r="ED2" s="75">
        <v>44075</v>
      </c>
      <c r="EE2" s="75">
        <v>44105</v>
      </c>
      <c r="EF2" s="75">
        <v>44136</v>
      </c>
      <c r="EG2" s="75">
        <v>44166</v>
      </c>
      <c r="EH2" s="76" t="s">
        <v>89</v>
      </c>
      <c r="EI2" s="75">
        <v>44197</v>
      </c>
      <c r="EJ2" s="75">
        <v>44228</v>
      </c>
      <c r="EK2" s="75">
        <v>44256</v>
      </c>
      <c r="EL2" s="75">
        <v>44287</v>
      </c>
    </row>
    <row r="3" spans="1:142" x14ac:dyDescent="0.25">
      <c r="A3" s="18" t="str">
        <f>_xlfn.CONCAT(B3,C3,G3)</f>
        <v>ACUAccommodationWave 1</v>
      </c>
      <c r="B3" s="30" t="s">
        <v>12</v>
      </c>
      <c r="C3" s="21" t="s">
        <v>46</v>
      </c>
      <c r="D3" s="3"/>
      <c r="E3" s="3"/>
      <c r="F3" s="3"/>
      <c r="G3" s="3" t="s">
        <v>44</v>
      </c>
      <c r="H3" s="3"/>
      <c r="I3" s="3"/>
      <c r="J3" s="3" t="s">
        <v>67</v>
      </c>
      <c r="K3" s="3"/>
      <c r="L3" s="3" t="s">
        <v>34</v>
      </c>
      <c r="M3" s="20">
        <v>1451030.0616605293</v>
      </c>
      <c r="N3" s="11">
        <v>178283.30341526691</v>
      </c>
      <c r="O3" s="12"/>
      <c r="P3" s="11">
        <f t="shared" ref="P3:P22" si="0">M3-N3</f>
        <v>1272746.7582452623</v>
      </c>
      <c r="Q3" s="9">
        <v>42705</v>
      </c>
      <c r="R3" s="9"/>
      <c r="S3" s="9" t="str">
        <f>IF(R3="","1-Apr-21",R3)</f>
        <v>1-Apr-21</v>
      </c>
      <c r="T3" s="9" t="str">
        <f>VLOOKUP(Q3,'Support Tab'!$A:$B,2,0)</f>
        <v>CY1</v>
      </c>
      <c r="U3" s="4"/>
      <c r="V3" s="28">
        <f>IF(ISBLANK($R3),IF(AND($Q3&lt;=V$2,$S3&gt;=V$2),$N3/12," "),IF(AND($Q3&lt;=V$2,$R3&gt;=V$2),$N3/12," "))</f>
        <v>14856.941951272243</v>
      </c>
      <c r="W3" s="60">
        <f>SUM(V3)</f>
        <v>14856.941951272243</v>
      </c>
      <c r="X3" s="28">
        <f t="shared" ref="X3:Z7" si="1">IF(ISBLANK($R3),IF(AND($Q3&lt;=X$2,$S3&gt;=X$2),$N3/12," "),IF(AND($Q3&lt;=X$2,$R3&gt;=X$2),$N3/12," "))</f>
        <v>14856.941951272243</v>
      </c>
      <c r="Y3" s="28">
        <f t="shared" si="1"/>
        <v>14856.941951272243</v>
      </c>
      <c r="Z3" s="28">
        <f t="shared" si="1"/>
        <v>14856.941951272243</v>
      </c>
      <c r="AA3" s="86">
        <f>SUM(V3,X3:Z3)</f>
        <v>59427.767805088974</v>
      </c>
      <c r="AB3" s="28">
        <f t="shared" ref="AB3:AJ7" si="2">IF(ISBLANK($R3),IF(AND($Q3&lt;=AB$2,$S3&gt;=AB$2),$N3/12," "),IF(AND($Q3&lt;=AB$2,$R3&gt;=AB$2),$N3/12," "))</f>
        <v>14856.941951272243</v>
      </c>
      <c r="AC3" s="28">
        <f t="shared" si="2"/>
        <v>14856.941951272243</v>
      </c>
      <c r="AD3" s="28">
        <f t="shared" si="2"/>
        <v>14856.941951272243</v>
      </c>
      <c r="AE3" s="28">
        <f t="shared" si="2"/>
        <v>14856.941951272243</v>
      </c>
      <c r="AF3" s="28">
        <f t="shared" si="2"/>
        <v>14856.941951272243</v>
      </c>
      <c r="AG3" s="28">
        <f t="shared" si="2"/>
        <v>14856.941951272243</v>
      </c>
      <c r="AH3" s="28">
        <f t="shared" si="2"/>
        <v>14856.941951272243</v>
      </c>
      <c r="AI3" s="28">
        <f t="shared" si="2"/>
        <v>14856.941951272243</v>
      </c>
      <c r="AJ3" s="28">
        <f t="shared" si="2"/>
        <v>14856.941951272243</v>
      </c>
      <c r="AK3" s="63">
        <f>SUM(X3:Z3,AB3:AJ3)</f>
        <v>178283.30341526694</v>
      </c>
      <c r="AL3" s="28">
        <f t="shared" ref="AL3:AN7" si="3">IF(ISBLANK($R3),IF(AND($Q3&lt;=AL$2,$S3&gt;=AL$2),$N3/12," "),IF(AND($Q3&lt;=AL$2,$R3&gt;=AL$2),$N3/12," "))</f>
        <v>14856.941951272243</v>
      </c>
      <c r="AM3" s="28">
        <f t="shared" si="3"/>
        <v>14856.941951272243</v>
      </c>
      <c r="AN3" s="28">
        <f t="shared" si="3"/>
        <v>14856.941951272243</v>
      </c>
      <c r="AO3" s="86">
        <f>SUM(AB3:AJ3,AL3:AN3)</f>
        <v>178283.30341526694</v>
      </c>
      <c r="AP3" s="28">
        <f t="shared" ref="AP3:AX7" si="4">IF(ISBLANK($R3),IF(AND($Q3&lt;=AP$2,$S3&gt;=AP$2),$N3/12," "),IF(AND($Q3&lt;=AP$2,$R3&gt;=AP$2),$N3/12," "))</f>
        <v>14856.941951272243</v>
      </c>
      <c r="AQ3" s="28">
        <f t="shared" si="4"/>
        <v>14856.941951272243</v>
      </c>
      <c r="AR3" s="28">
        <f t="shared" si="4"/>
        <v>14856.941951272243</v>
      </c>
      <c r="AS3" s="28">
        <f t="shared" si="4"/>
        <v>14856.941951272243</v>
      </c>
      <c r="AT3" s="28">
        <f t="shared" si="4"/>
        <v>14856.941951272243</v>
      </c>
      <c r="AU3" s="28">
        <f t="shared" si="4"/>
        <v>14856.941951272243</v>
      </c>
      <c r="AV3" s="28">
        <f t="shared" si="4"/>
        <v>14856.941951272243</v>
      </c>
      <c r="AW3" s="28">
        <f t="shared" si="4"/>
        <v>14856.941951272243</v>
      </c>
      <c r="AX3" s="28">
        <f t="shared" si="4"/>
        <v>14856.941951272243</v>
      </c>
      <c r="AY3" s="63">
        <f>SUM(AL3:AN3,AP3:AX3)</f>
        <v>178283.30341526694</v>
      </c>
      <c r="AZ3" s="28">
        <f t="shared" ref="AZ3:BB7" si="5">IF(ISBLANK($R3),IF(AND($Q3&lt;=AZ$2,$S3&gt;=AZ$2),$N3/12," "),IF(AND($Q3&lt;=AZ$2,$R3&gt;=AZ$2),$N3/12," "))</f>
        <v>14856.941951272243</v>
      </c>
      <c r="BA3" s="28">
        <f t="shared" si="5"/>
        <v>14856.941951272243</v>
      </c>
      <c r="BB3" s="28">
        <f t="shared" si="5"/>
        <v>14856.941951272243</v>
      </c>
      <c r="BC3" s="86">
        <f>SUM(AP3:AX3,AZ3:BB3)</f>
        <v>178283.30341526694</v>
      </c>
      <c r="BD3" s="28">
        <f t="shared" ref="BD3:BL7" si="6">IF(ISBLANK($R3),IF(AND($Q3&lt;=BD$2,$S3&gt;=BD$2),$N3/12," "),IF(AND($Q3&lt;=BD$2,$R3&gt;=BD$2),$N3/12," "))</f>
        <v>14856.941951272243</v>
      </c>
      <c r="BE3" s="28">
        <f t="shared" si="6"/>
        <v>14856.941951272243</v>
      </c>
      <c r="BF3" s="28">
        <f t="shared" si="6"/>
        <v>14856.941951272243</v>
      </c>
      <c r="BG3" s="28">
        <f t="shared" si="6"/>
        <v>14856.941951272243</v>
      </c>
      <c r="BH3" s="28">
        <f t="shared" si="6"/>
        <v>14856.941951272243</v>
      </c>
      <c r="BI3" s="28">
        <f t="shared" si="6"/>
        <v>14856.941951272243</v>
      </c>
      <c r="BJ3" s="28">
        <f t="shared" si="6"/>
        <v>14856.941951272243</v>
      </c>
      <c r="BK3" s="28">
        <f t="shared" si="6"/>
        <v>14856.941951272243</v>
      </c>
      <c r="BL3" s="28">
        <f t="shared" si="6"/>
        <v>14856.941951272243</v>
      </c>
      <c r="BM3" s="63">
        <f>SUM(AZ3:BB3,BD3:BL3)</f>
        <v>178283.30341526694</v>
      </c>
      <c r="BN3" s="28">
        <f t="shared" ref="BN3:BP7" si="7">IF(ISBLANK($R3),IF(AND($Q3&lt;=BN$2,$S3&gt;=BN$2),$N3/12," "),IF(AND($Q3&lt;=BN$2,$R3&gt;=BN$2),$N3/12," "))</f>
        <v>14856.941951272243</v>
      </c>
      <c r="BO3" s="28">
        <f t="shared" si="7"/>
        <v>14856.941951272243</v>
      </c>
      <c r="BP3" s="28">
        <f t="shared" si="7"/>
        <v>14856.941951272243</v>
      </c>
      <c r="BQ3" s="86">
        <f>SUM(BD3:BL3,BN3:BP3)</f>
        <v>178283.30341526694</v>
      </c>
      <c r="BR3" s="28">
        <f t="shared" ref="BR3:BZ6" si="8">IF(ISBLANK($R3),IF(AND($Q3&lt;=BR$2,$S3&gt;=BR$2),$N3/12," "),IF(AND($Q3&lt;=BR$2,$R3&gt;=BR$2),$N3/12," "))</f>
        <v>14856.941951272243</v>
      </c>
      <c r="BS3" s="28">
        <f t="shared" si="8"/>
        <v>14856.941951272243</v>
      </c>
      <c r="BT3" s="28">
        <f t="shared" si="8"/>
        <v>14856.941951272243</v>
      </c>
      <c r="BU3" s="28">
        <f t="shared" si="8"/>
        <v>14856.941951272243</v>
      </c>
      <c r="BV3" s="28">
        <f t="shared" si="8"/>
        <v>14856.941951272243</v>
      </c>
      <c r="BW3" s="28">
        <f t="shared" si="8"/>
        <v>14856.941951272243</v>
      </c>
      <c r="BX3" s="28">
        <f t="shared" si="8"/>
        <v>14856.941951272243</v>
      </c>
      <c r="BY3" s="28">
        <f t="shared" si="8"/>
        <v>14856.941951272243</v>
      </c>
      <c r="BZ3" s="28">
        <f t="shared" si="8"/>
        <v>14856.941951272243</v>
      </c>
      <c r="CA3" s="63">
        <f>SUM(BN3:BP3,BR3:BZ3)</f>
        <v>178283.30341526694</v>
      </c>
      <c r="CB3" s="28">
        <f t="shared" ref="CB3:CD6" si="9">IF(ISBLANK($R3),IF(AND($Q3&lt;=CB$2,$S3&gt;=CB$2),$N3/12," "),IF(AND($Q3&lt;=CB$2,$R3&gt;=CB$2),$N3/12," "))</f>
        <v>14856.941951272243</v>
      </c>
      <c r="CC3" s="28">
        <f t="shared" si="9"/>
        <v>14856.941951272243</v>
      </c>
      <c r="CD3" s="28">
        <f t="shared" si="9"/>
        <v>14856.941951272243</v>
      </c>
      <c r="CE3" s="86">
        <f>SUM(BR3:BZ3,CB3:CD3)</f>
        <v>178283.30341526694</v>
      </c>
      <c r="CF3" s="28">
        <f>IF(ISBLANK($R3),IF(AND($Q3&lt;=CF$2,$S3&gt;=CF$2),$N3/12," "),IF(AND($Q3&lt;=CF$2,$R3&gt;=CF$2),$N3/12," "))</f>
        <v>14856.941951272243</v>
      </c>
      <c r="CG3" s="79">
        <f>IF(ISBLANK($R3),IF(AND($Q3&lt;=CG$2,$S3&gt;=CG$2),$M3/12," "),IF(AND($Q3&lt;=CG$2,$R3&gt;=CG$2),$M3/12," "))</f>
        <v>120919.17180504411</v>
      </c>
      <c r="CH3" s="81">
        <f>SUM(CG3)</f>
        <v>120919.17180504411</v>
      </c>
      <c r="CI3" s="28">
        <f>IF(ISBLANK($R3),IF(AND($Q3&lt;=CI$2,$S3&gt;=CI$2),$M3/12," "),IF(AND($Q3&lt;=CI$2,$R3&gt;=CI$2),$M3/12," "))</f>
        <v>120919.17180504411</v>
      </c>
      <c r="CJ3" s="28">
        <f>IF(ISBLANK($R3),IF(AND($Q3&lt;=CJ$2,$S3&gt;=CJ$2),$M3/12," "),IF(AND($Q3&lt;=CJ$2,$R3&gt;=CJ$2),$M3/12," "))</f>
        <v>120919.17180504411</v>
      </c>
      <c r="CK3" s="28">
        <f>IF(ISBLANK($R3),IF(AND($Q3&lt;=CK$2,$S3&gt;=CK$2),$M3/12," "),IF(AND($Q3&lt;=CK$2,$R3&gt;=CK$2),$M3/12," "))</f>
        <v>120919.17180504411</v>
      </c>
      <c r="CL3" s="28">
        <f>IF(ISBLANK($R3),IF(AND($Q3&lt;=CL$2,$S3&gt;=CL$2),$M3/12," "),IF(AND($Q3&lt;=CL$2,$R3&gt;=CL$2),$M3/12," "))</f>
        <v>120919.17180504411</v>
      </c>
      <c r="CM3" s="28">
        <f t="shared" ref="CM3:CT18" si="10">IF(ISBLANK($R3),IF(AND($Q3&lt;=CM$2,$S3&gt;=CM$2),$M3/12," "),IF(AND($Q3&lt;=CM$2,$R3&gt;=CM$2),$M3/12," "))</f>
        <v>120919.17180504411</v>
      </c>
      <c r="CN3" s="28">
        <f t="shared" si="10"/>
        <v>120919.17180504411</v>
      </c>
      <c r="CO3" s="28">
        <f t="shared" si="10"/>
        <v>120919.17180504411</v>
      </c>
      <c r="CP3" s="28">
        <f t="shared" si="10"/>
        <v>120919.17180504411</v>
      </c>
      <c r="CQ3" s="28">
        <f t="shared" si="10"/>
        <v>120919.17180504411</v>
      </c>
      <c r="CR3" s="28">
        <f t="shared" si="10"/>
        <v>120919.17180504411</v>
      </c>
      <c r="CS3" s="28">
        <f t="shared" si="10"/>
        <v>120919.17180504411</v>
      </c>
      <c r="CT3" s="28">
        <f t="shared" si="10"/>
        <v>120919.17180504411</v>
      </c>
      <c r="CU3" s="80">
        <f>SUM(CI3:CT3)</f>
        <v>1451030.0616605298</v>
      </c>
      <c r="CV3" s="28">
        <f>IF(ISBLANK($R3),IF(AND($Q3&lt;=CV$2,$S3&gt;=CV$2),$M3/12," "),IF(AND($Q3&lt;=CV$2,$R3&gt;=CV$2),$M3/12," "))</f>
        <v>120919.17180504411</v>
      </c>
      <c r="CW3" s="28">
        <f t="shared" ref="CW3:DG18" si="11">IF(ISBLANK($R3),IF(AND($Q3&lt;=CW$2,$S3&gt;=CW$2),$M3/12," "),IF(AND($Q3&lt;=CW$2,$R3&gt;=CW$2),$M3/12," "))</f>
        <v>120919.17180504411</v>
      </c>
      <c r="CX3" s="28">
        <f t="shared" si="11"/>
        <v>120919.17180504411</v>
      </c>
      <c r="CY3" s="28">
        <f t="shared" si="11"/>
        <v>120919.17180504411</v>
      </c>
      <c r="CZ3" s="28">
        <f t="shared" si="11"/>
        <v>120919.17180504411</v>
      </c>
      <c r="DA3" s="28">
        <f t="shared" si="11"/>
        <v>120919.17180504411</v>
      </c>
      <c r="DB3" s="28">
        <f t="shared" si="11"/>
        <v>120919.17180504411</v>
      </c>
      <c r="DC3" s="28">
        <f t="shared" si="11"/>
        <v>120919.17180504411</v>
      </c>
      <c r="DD3" s="28">
        <f t="shared" si="11"/>
        <v>120919.17180504411</v>
      </c>
      <c r="DE3" s="28">
        <f t="shared" si="11"/>
        <v>120919.17180504411</v>
      </c>
      <c r="DF3" s="28">
        <f t="shared" si="11"/>
        <v>120919.17180504411</v>
      </c>
      <c r="DG3" s="28">
        <f t="shared" si="11"/>
        <v>120919.17180504411</v>
      </c>
      <c r="DH3" s="80">
        <f>SUM(CV3:DG3)</f>
        <v>1451030.0616605298</v>
      </c>
      <c r="DI3" s="28">
        <f>IF(ISBLANK($R3),IF(AND($Q3&lt;=DI$2,$S3&gt;=DI$2),$M3/12," "),IF(AND($Q3&lt;=DI$2,$R3&gt;=DI$2),$M3/12," "))</f>
        <v>120919.17180504411</v>
      </c>
      <c r="DJ3" s="28">
        <f t="shared" ref="DJ3:DT18" si="12">IF(ISBLANK($R3),IF(AND($Q3&lt;=DJ$2,$S3&gt;=DJ$2),$M3/12," "),IF(AND($Q3&lt;=DJ$2,$R3&gt;=DJ$2),$M3/12," "))</f>
        <v>120919.17180504411</v>
      </c>
      <c r="DK3" s="28">
        <f t="shared" si="12"/>
        <v>120919.17180504411</v>
      </c>
      <c r="DL3" s="28">
        <f t="shared" si="12"/>
        <v>120919.17180504411</v>
      </c>
      <c r="DM3" s="28">
        <f t="shared" si="12"/>
        <v>120919.17180504411</v>
      </c>
      <c r="DN3" s="28">
        <f t="shared" si="12"/>
        <v>120919.17180504411</v>
      </c>
      <c r="DO3" s="28">
        <f t="shared" si="12"/>
        <v>120919.17180504411</v>
      </c>
      <c r="DP3" s="28">
        <f t="shared" si="12"/>
        <v>120919.17180504411</v>
      </c>
      <c r="DQ3" s="28">
        <f t="shared" si="12"/>
        <v>120919.17180504411</v>
      </c>
      <c r="DR3" s="28">
        <f t="shared" si="12"/>
        <v>120919.17180504411</v>
      </c>
      <c r="DS3" s="28">
        <f t="shared" si="12"/>
        <v>120919.17180504411</v>
      </c>
      <c r="DT3" s="28">
        <f t="shared" si="12"/>
        <v>120919.17180504411</v>
      </c>
      <c r="DU3" s="80">
        <f>SUM(DI3:DT3)</f>
        <v>1451030.0616605298</v>
      </c>
      <c r="DV3" s="28">
        <f>IF(ISBLANK($R3),IF(AND($Q3&lt;=DV$2,$S3&gt;=DV$2),$M3/12," "),IF(AND($Q3&lt;=DV$2,$R3&gt;=DV$2),$M3/12," "))</f>
        <v>120919.17180504411</v>
      </c>
      <c r="DW3" s="28">
        <f t="shared" ref="DW3:EG18" si="13">IF(ISBLANK($R3),IF(AND($Q3&lt;=DW$2,$S3&gt;=DW$2),$M3/12," "),IF(AND($Q3&lt;=DW$2,$R3&gt;=DW$2),$M3/12," "))</f>
        <v>120919.17180504411</v>
      </c>
      <c r="DX3" s="28">
        <f t="shared" si="13"/>
        <v>120919.17180504411</v>
      </c>
      <c r="DY3" s="28">
        <f t="shared" si="13"/>
        <v>120919.17180504411</v>
      </c>
      <c r="DZ3" s="28">
        <f t="shared" si="13"/>
        <v>120919.17180504411</v>
      </c>
      <c r="EA3" s="28">
        <f t="shared" si="13"/>
        <v>120919.17180504411</v>
      </c>
      <c r="EB3" s="28">
        <f t="shared" si="13"/>
        <v>120919.17180504411</v>
      </c>
      <c r="EC3" s="28">
        <f t="shared" si="13"/>
        <v>120919.17180504411</v>
      </c>
      <c r="ED3" s="28">
        <f t="shared" si="13"/>
        <v>120919.17180504411</v>
      </c>
      <c r="EE3" s="28">
        <f t="shared" si="13"/>
        <v>120919.17180504411</v>
      </c>
      <c r="EF3" s="28">
        <f t="shared" si="13"/>
        <v>120919.17180504411</v>
      </c>
      <c r="EG3" s="28">
        <f t="shared" si="13"/>
        <v>120919.17180504411</v>
      </c>
      <c r="EH3" s="80">
        <f>SUM(DV3:EG3)</f>
        <v>1451030.0616605298</v>
      </c>
      <c r="EI3" s="28">
        <f>IF(ISBLANK($R3),IF(AND($Q3&lt;=EI$2,$S3&gt;=EI$2),$M3/12," "),IF(AND($Q3&lt;=EI$2,$R3&gt;=EI$2),$M3/12," "))</f>
        <v>120919.17180504411</v>
      </c>
      <c r="EJ3" s="28">
        <f t="shared" ref="EJ3:EL18" si="14">IF(ISBLANK($R3),IF(AND($Q3&lt;=EJ$2,$S3&gt;=EJ$2),$M3/12," "),IF(AND($Q3&lt;=EJ$2,$R3&gt;=EJ$2),$M3/12," "))</f>
        <v>120919.17180504411</v>
      </c>
      <c r="EK3" s="28">
        <f t="shared" si="14"/>
        <v>120919.17180504411</v>
      </c>
      <c r="EL3" s="28">
        <f t="shared" si="14"/>
        <v>120919.17180504411</v>
      </c>
    </row>
    <row r="4" spans="1:142" x14ac:dyDescent="0.25">
      <c r="A4" s="18" t="str">
        <f t="shared" ref="A4:A22" si="15">_xlfn.CONCAT(B4,C4,G4)</f>
        <v>CSUAccommodationWave 1</v>
      </c>
      <c r="B4" s="7" t="s">
        <v>13</v>
      </c>
      <c r="C4" s="21" t="s">
        <v>46</v>
      </c>
      <c r="D4" s="3"/>
      <c r="E4" s="3" t="s">
        <v>68</v>
      </c>
      <c r="F4" s="3"/>
      <c r="G4" s="3" t="s">
        <v>44</v>
      </c>
      <c r="H4" s="3"/>
      <c r="I4" s="3"/>
      <c r="J4" s="3" t="s">
        <v>67</v>
      </c>
      <c r="K4" s="3"/>
      <c r="L4" s="3" t="s">
        <v>34</v>
      </c>
      <c r="M4" s="20">
        <v>1147548.9825820434</v>
      </c>
      <c r="N4" s="11">
        <v>88435.619850579707</v>
      </c>
      <c r="O4" s="12"/>
      <c r="P4" s="11">
        <f t="shared" si="0"/>
        <v>1059113.3627314637</v>
      </c>
      <c r="Q4" s="9">
        <v>42705</v>
      </c>
      <c r="R4" s="9"/>
      <c r="S4" s="9" t="str">
        <f t="shared" ref="S4:S22" si="16">IF(R4="","1-Apr-21",R4)</f>
        <v>1-Apr-21</v>
      </c>
      <c r="T4" s="9" t="str">
        <f>VLOOKUP(Q4,'Support Tab'!$A:$B,2,0)</f>
        <v>CY1</v>
      </c>
      <c r="U4" s="4"/>
      <c r="V4" s="28">
        <f t="shared" ref="V4:AN22" si="17">IF(ISBLANK($R4),IF(AND($Q4&lt;=V$2,$S4&gt;=V$2),$N4/12," "),IF(AND($Q4&lt;=V$2,$R4&gt;=V$2),$N4/12," "))</f>
        <v>7369.6349875483093</v>
      </c>
      <c r="W4" s="60">
        <f t="shared" ref="W4:W22" si="18">SUM(V4)</f>
        <v>7369.6349875483093</v>
      </c>
      <c r="X4" s="28">
        <f t="shared" si="1"/>
        <v>7369.6349875483093</v>
      </c>
      <c r="Y4" s="28">
        <f t="shared" si="1"/>
        <v>7369.6349875483093</v>
      </c>
      <c r="Z4" s="28">
        <f t="shared" si="1"/>
        <v>7369.6349875483093</v>
      </c>
      <c r="AA4" s="86">
        <f t="shared" ref="AA4:AA22" si="19">SUM(V4,X4:Z4)</f>
        <v>29478.539950193237</v>
      </c>
      <c r="AB4" s="28">
        <f t="shared" si="2"/>
        <v>7369.6349875483093</v>
      </c>
      <c r="AC4" s="28">
        <f t="shared" si="2"/>
        <v>7369.6349875483093</v>
      </c>
      <c r="AD4" s="28">
        <f t="shared" si="2"/>
        <v>7369.6349875483093</v>
      </c>
      <c r="AE4" s="28">
        <f t="shared" si="2"/>
        <v>7369.6349875483093</v>
      </c>
      <c r="AF4" s="28">
        <f t="shared" si="2"/>
        <v>7369.6349875483093</v>
      </c>
      <c r="AG4" s="28">
        <f t="shared" si="2"/>
        <v>7369.6349875483093</v>
      </c>
      <c r="AH4" s="28">
        <f t="shared" si="2"/>
        <v>7369.6349875483093</v>
      </c>
      <c r="AI4" s="28">
        <f t="shared" si="2"/>
        <v>7369.6349875483093</v>
      </c>
      <c r="AJ4" s="28">
        <f t="shared" si="2"/>
        <v>7369.6349875483093</v>
      </c>
      <c r="AK4" s="63">
        <f t="shared" ref="AK4:AK22" si="20">SUM(X4:Z4,AB4:AJ4)</f>
        <v>88435.619850579722</v>
      </c>
      <c r="AL4" s="28">
        <f t="shared" si="3"/>
        <v>7369.6349875483093</v>
      </c>
      <c r="AM4" s="28">
        <f t="shared" si="3"/>
        <v>7369.6349875483093</v>
      </c>
      <c r="AN4" s="28">
        <f t="shared" si="3"/>
        <v>7369.6349875483093</v>
      </c>
      <c r="AO4" s="86">
        <f t="shared" ref="AO4:AO22" si="21">SUM(AB4:AJ4,AL4:AN4)</f>
        <v>88435.619850579722</v>
      </c>
      <c r="AP4" s="28">
        <f t="shared" si="4"/>
        <v>7369.6349875483093</v>
      </c>
      <c r="AQ4" s="28">
        <f t="shared" si="4"/>
        <v>7369.6349875483093</v>
      </c>
      <c r="AR4" s="28">
        <f t="shared" si="4"/>
        <v>7369.6349875483093</v>
      </c>
      <c r="AS4" s="28">
        <f t="shared" si="4"/>
        <v>7369.6349875483093</v>
      </c>
      <c r="AT4" s="28">
        <f t="shared" si="4"/>
        <v>7369.6349875483093</v>
      </c>
      <c r="AU4" s="28">
        <f t="shared" si="4"/>
        <v>7369.6349875483093</v>
      </c>
      <c r="AV4" s="28">
        <f t="shared" si="4"/>
        <v>7369.6349875483093</v>
      </c>
      <c r="AW4" s="28">
        <f t="shared" si="4"/>
        <v>7369.6349875483093</v>
      </c>
      <c r="AX4" s="28">
        <f t="shared" si="4"/>
        <v>7369.6349875483093</v>
      </c>
      <c r="AY4" s="63">
        <f t="shared" ref="AY4:AY22" si="22">SUM(AL4:AN4,AP4:AX4)</f>
        <v>88435.619850579722</v>
      </c>
      <c r="AZ4" s="28">
        <f t="shared" si="5"/>
        <v>7369.6349875483093</v>
      </c>
      <c r="BA4" s="28">
        <f t="shared" si="5"/>
        <v>7369.6349875483093</v>
      </c>
      <c r="BB4" s="28">
        <f t="shared" si="5"/>
        <v>7369.6349875483093</v>
      </c>
      <c r="BC4" s="86">
        <f t="shared" ref="BC4:BC22" si="23">SUM(AP4:AX4,AZ4:BB4)</f>
        <v>88435.619850579722</v>
      </c>
      <c r="BD4" s="28">
        <f t="shared" si="6"/>
        <v>7369.6349875483093</v>
      </c>
      <c r="BE4" s="28">
        <f t="shared" si="6"/>
        <v>7369.6349875483093</v>
      </c>
      <c r="BF4" s="28">
        <f t="shared" si="6"/>
        <v>7369.6349875483093</v>
      </c>
      <c r="BG4" s="28">
        <f t="shared" si="6"/>
        <v>7369.6349875483093</v>
      </c>
      <c r="BH4" s="28">
        <f t="shared" si="6"/>
        <v>7369.6349875483093</v>
      </c>
      <c r="BI4" s="28">
        <f t="shared" si="6"/>
        <v>7369.6349875483093</v>
      </c>
      <c r="BJ4" s="28">
        <f t="shared" si="6"/>
        <v>7369.6349875483093</v>
      </c>
      <c r="BK4" s="28">
        <f t="shared" si="6"/>
        <v>7369.6349875483093</v>
      </c>
      <c r="BL4" s="28">
        <f t="shared" si="6"/>
        <v>7369.6349875483093</v>
      </c>
      <c r="BM4" s="63">
        <f t="shared" ref="BM4:BM22" si="24">SUM(AZ4:BB4,BD4:BL4)</f>
        <v>88435.619850579722</v>
      </c>
      <c r="BN4" s="28">
        <f t="shared" si="7"/>
        <v>7369.6349875483093</v>
      </c>
      <c r="BO4" s="28">
        <f t="shared" si="7"/>
        <v>7369.6349875483093</v>
      </c>
      <c r="BP4" s="28">
        <f t="shared" si="7"/>
        <v>7369.6349875483093</v>
      </c>
      <c r="BQ4" s="86">
        <f t="shared" ref="BQ4:BQ22" si="25">SUM(BD4:BL4,BN4:BP4)</f>
        <v>88435.619850579722</v>
      </c>
      <c r="BR4" s="28">
        <f t="shared" si="8"/>
        <v>7369.6349875483093</v>
      </c>
      <c r="BS4" s="28">
        <f t="shared" si="8"/>
        <v>7369.6349875483093</v>
      </c>
      <c r="BT4" s="28">
        <f t="shared" si="8"/>
        <v>7369.6349875483093</v>
      </c>
      <c r="BU4" s="28">
        <f t="shared" si="8"/>
        <v>7369.6349875483093</v>
      </c>
      <c r="BV4" s="28">
        <f t="shared" si="8"/>
        <v>7369.6349875483093</v>
      </c>
      <c r="BW4" s="28">
        <f t="shared" si="8"/>
        <v>7369.6349875483093</v>
      </c>
      <c r="BX4" s="28">
        <f t="shared" si="8"/>
        <v>7369.6349875483093</v>
      </c>
      <c r="BY4" s="28">
        <f t="shared" si="8"/>
        <v>7369.6349875483093</v>
      </c>
      <c r="BZ4" s="28">
        <f t="shared" si="8"/>
        <v>7369.6349875483093</v>
      </c>
      <c r="CA4" s="63">
        <f t="shared" ref="CA4:CA22" si="26">SUM(BN4:BP4,BR4:BZ4)</f>
        <v>88435.619850579722</v>
      </c>
      <c r="CB4" s="28">
        <f t="shared" si="9"/>
        <v>7369.6349875483093</v>
      </c>
      <c r="CC4" s="28">
        <f t="shared" si="9"/>
        <v>7369.6349875483093</v>
      </c>
      <c r="CD4" s="28">
        <f t="shared" si="9"/>
        <v>7369.6349875483093</v>
      </c>
      <c r="CE4" s="86">
        <f t="shared" ref="CE4:CE22" si="27">SUM(BR4:BZ4,CB4:CD4)</f>
        <v>88435.619850579722</v>
      </c>
      <c r="CF4" s="28">
        <f>IF(ISBLANK($R4),IF(AND($Q4&lt;=CF$2,$S4&gt;=CF$2),$N4/12," "),IF(AND($Q4&lt;=CF$2,$R4&gt;=CF$2),$N4/12," "))</f>
        <v>7369.6349875483093</v>
      </c>
      <c r="CG4" s="79">
        <f t="shared" ref="CG4:CG22" si="28">IF(ISBLANK($R4),IF(AND($Q4&lt;=CG$2,$S4&gt;=CG$2),$M4/12," "),IF(AND($Q4&lt;=CG$2,$R4&gt;=CG$2),$M4/12," "))</f>
        <v>95629.081881836944</v>
      </c>
      <c r="CH4" s="81">
        <f t="shared" ref="CH4:CH22" si="29">SUM(CG4)</f>
        <v>95629.081881836944</v>
      </c>
      <c r="CI4" s="28">
        <f t="shared" ref="CI4:CT22" si="30">IF(ISBLANK($R4),IF(AND($Q4&lt;=CI$2,$S4&gt;=CI$2),$M4/12," "),IF(AND($Q4&lt;=CI$2,$R4&gt;=CI$2),$M4/12," "))</f>
        <v>95629.081881836944</v>
      </c>
      <c r="CJ4" s="28">
        <f t="shared" si="30"/>
        <v>95629.081881836944</v>
      </c>
      <c r="CK4" s="28">
        <f t="shared" si="30"/>
        <v>95629.081881836944</v>
      </c>
      <c r="CL4" s="28">
        <f t="shared" si="30"/>
        <v>95629.081881836944</v>
      </c>
      <c r="CM4" s="28">
        <f t="shared" si="10"/>
        <v>95629.081881836944</v>
      </c>
      <c r="CN4" s="28">
        <f t="shared" si="10"/>
        <v>95629.081881836944</v>
      </c>
      <c r="CO4" s="28">
        <f t="shared" si="10"/>
        <v>95629.081881836944</v>
      </c>
      <c r="CP4" s="28">
        <f t="shared" si="10"/>
        <v>95629.081881836944</v>
      </c>
      <c r="CQ4" s="28">
        <f t="shared" si="10"/>
        <v>95629.081881836944</v>
      </c>
      <c r="CR4" s="28">
        <f t="shared" si="10"/>
        <v>95629.081881836944</v>
      </c>
      <c r="CS4" s="28">
        <f t="shared" si="10"/>
        <v>95629.081881836944</v>
      </c>
      <c r="CT4" s="28">
        <f t="shared" si="10"/>
        <v>95629.081881836944</v>
      </c>
      <c r="CU4" s="80">
        <f t="shared" ref="CU4:CU22" si="31">SUM(CI4:CT4)</f>
        <v>1147548.9825820436</v>
      </c>
      <c r="CV4" s="28">
        <f t="shared" ref="CV4:DG22" si="32">IF(ISBLANK($R4),IF(AND($Q4&lt;=CV$2,$S4&gt;=CV$2),$M4/12," "),IF(AND($Q4&lt;=CV$2,$R4&gt;=CV$2),$M4/12," "))</f>
        <v>95629.081881836944</v>
      </c>
      <c r="CW4" s="28">
        <f t="shared" si="11"/>
        <v>95629.081881836944</v>
      </c>
      <c r="CX4" s="28">
        <f t="shared" si="11"/>
        <v>95629.081881836944</v>
      </c>
      <c r="CY4" s="28">
        <f t="shared" si="11"/>
        <v>95629.081881836944</v>
      </c>
      <c r="CZ4" s="28">
        <f t="shared" si="11"/>
        <v>95629.081881836944</v>
      </c>
      <c r="DA4" s="28">
        <f t="shared" si="11"/>
        <v>95629.081881836944</v>
      </c>
      <c r="DB4" s="28">
        <f t="shared" si="11"/>
        <v>95629.081881836944</v>
      </c>
      <c r="DC4" s="28">
        <f t="shared" si="11"/>
        <v>95629.081881836944</v>
      </c>
      <c r="DD4" s="28">
        <f t="shared" si="11"/>
        <v>95629.081881836944</v>
      </c>
      <c r="DE4" s="28">
        <f t="shared" si="11"/>
        <v>95629.081881836944</v>
      </c>
      <c r="DF4" s="28">
        <f t="shared" si="11"/>
        <v>95629.081881836944</v>
      </c>
      <c r="DG4" s="28">
        <f t="shared" si="11"/>
        <v>95629.081881836944</v>
      </c>
      <c r="DH4" s="80">
        <f t="shared" ref="DH4:DH22" si="33">SUM(CV4:DG4)</f>
        <v>1147548.9825820436</v>
      </c>
      <c r="DI4" s="28">
        <f t="shared" ref="DI4:DT22" si="34">IF(ISBLANK($R4),IF(AND($Q4&lt;=DI$2,$S4&gt;=DI$2),$M4/12," "),IF(AND($Q4&lt;=DI$2,$R4&gt;=DI$2),$M4/12," "))</f>
        <v>95629.081881836944</v>
      </c>
      <c r="DJ4" s="28">
        <f t="shared" si="12"/>
        <v>95629.081881836944</v>
      </c>
      <c r="DK4" s="28">
        <f t="shared" si="12"/>
        <v>95629.081881836944</v>
      </c>
      <c r="DL4" s="28">
        <f t="shared" si="12"/>
        <v>95629.081881836944</v>
      </c>
      <c r="DM4" s="28">
        <f t="shared" si="12"/>
        <v>95629.081881836944</v>
      </c>
      <c r="DN4" s="28">
        <f t="shared" si="12"/>
        <v>95629.081881836944</v>
      </c>
      <c r="DO4" s="28">
        <f t="shared" si="12"/>
        <v>95629.081881836944</v>
      </c>
      <c r="DP4" s="28">
        <f t="shared" si="12"/>
        <v>95629.081881836944</v>
      </c>
      <c r="DQ4" s="28">
        <f t="shared" si="12"/>
        <v>95629.081881836944</v>
      </c>
      <c r="DR4" s="28">
        <f t="shared" si="12"/>
        <v>95629.081881836944</v>
      </c>
      <c r="DS4" s="28">
        <f t="shared" si="12"/>
        <v>95629.081881836944</v>
      </c>
      <c r="DT4" s="28">
        <f t="shared" si="12"/>
        <v>95629.081881836944</v>
      </c>
      <c r="DU4" s="80">
        <f t="shared" ref="DU4:DU22" si="35">SUM(DI4:DT4)</f>
        <v>1147548.9825820436</v>
      </c>
      <c r="DV4" s="28">
        <f t="shared" ref="DV4:EG22" si="36">IF(ISBLANK($R4),IF(AND($Q4&lt;=DV$2,$S4&gt;=DV$2),$M4/12," "),IF(AND($Q4&lt;=DV$2,$R4&gt;=DV$2),$M4/12," "))</f>
        <v>95629.081881836944</v>
      </c>
      <c r="DW4" s="28">
        <f t="shared" si="13"/>
        <v>95629.081881836944</v>
      </c>
      <c r="DX4" s="28">
        <f t="shared" si="13"/>
        <v>95629.081881836944</v>
      </c>
      <c r="DY4" s="28">
        <f t="shared" si="13"/>
        <v>95629.081881836944</v>
      </c>
      <c r="DZ4" s="28">
        <f t="shared" si="13"/>
        <v>95629.081881836944</v>
      </c>
      <c r="EA4" s="28">
        <f t="shared" si="13"/>
        <v>95629.081881836944</v>
      </c>
      <c r="EB4" s="28">
        <f t="shared" si="13"/>
        <v>95629.081881836944</v>
      </c>
      <c r="EC4" s="28">
        <f t="shared" si="13"/>
        <v>95629.081881836944</v>
      </c>
      <c r="ED4" s="28">
        <f t="shared" si="13"/>
        <v>95629.081881836944</v>
      </c>
      <c r="EE4" s="28">
        <f t="shared" si="13"/>
        <v>95629.081881836944</v>
      </c>
      <c r="EF4" s="28">
        <f t="shared" si="13"/>
        <v>95629.081881836944</v>
      </c>
      <c r="EG4" s="28">
        <f t="shared" si="13"/>
        <v>95629.081881836944</v>
      </c>
      <c r="EH4" s="80">
        <f t="shared" ref="EH4:EH22" si="37">SUM(DV4:EG4)</f>
        <v>1147548.9825820436</v>
      </c>
      <c r="EI4" s="28">
        <f t="shared" ref="EI4:EL22" si="38">IF(ISBLANK($R4),IF(AND($Q4&lt;=EI$2,$S4&gt;=EI$2),$M4/12," "),IF(AND($Q4&lt;=EI$2,$R4&gt;=EI$2),$M4/12," "))</f>
        <v>95629.081881836944</v>
      </c>
      <c r="EJ4" s="28">
        <f t="shared" si="14"/>
        <v>95629.081881836944</v>
      </c>
      <c r="EK4" s="28">
        <f t="shared" si="14"/>
        <v>95629.081881836944</v>
      </c>
      <c r="EL4" s="28">
        <f t="shared" si="14"/>
        <v>95629.081881836944</v>
      </c>
    </row>
    <row r="5" spans="1:142" x14ac:dyDescent="0.25">
      <c r="A5" s="18" t="str">
        <f t="shared" si="15"/>
        <v>CURAccommodationWave 1</v>
      </c>
      <c r="B5" s="30" t="s">
        <v>14</v>
      </c>
      <c r="C5" s="21" t="s">
        <v>46</v>
      </c>
      <c r="D5" s="3"/>
      <c r="E5" s="3"/>
      <c r="F5" s="3"/>
      <c r="G5" s="3" t="s">
        <v>44</v>
      </c>
      <c r="H5" s="3"/>
      <c r="I5" s="3"/>
      <c r="J5" s="3" t="s">
        <v>67</v>
      </c>
      <c r="K5" s="3"/>
      <c r="L5" s="3" t="s">
        <v>34</v>
      </c>
      <c r="M5" s="20">
        <v>643028.53368626814</v>
      </c>
      <c r="N5" s="11">
        <v>49587.901884901657</v>
      </c>
      <c r="O5" s="12"/>
      <c r="P5" s="11">
        <f t="shared" si="0"/>
        <v>593440.63180136646</v>
      </c>
      <c r="Q5" s="9">
        <v>42705</v>
      </c>
      <c r="R5" s="9"/>
      <c r="S5" s="9" t="str">
        <f t="shared" si="16"/>
        <v>1-Apr-21</v>
      </c>
      <c r="T5" s="9" t="str">
        <f>VLOOKUP(Q5,'Support Tab'!$A:$B,2,0)</f>
        <v>CY1</v>
      </c>
      <c r="U5" s="4"/>
      <c r="V5" s="28">
        <f t="shared" si="17"/>
        <v>4132.3251570751381</v>
      </c>
      <c r="W5" s="60">
        <f t="shared" si="18"/>
        <v>4132.3251570751381</v>
      </c>
      <c r="X5" s="28">
        <f t="shared" si="1"/>
        <v>4132.3251570751381</v>
      </c>
      <c r="Y5" s="28">
        <f t="shared" si="1"/>
        <v>4132.3251570751381</v>
      </c>
      <c r="Z5" s="28">
        <f t="shared" si="1"/>
        <v>4132.3251570751381</v>
      </c>
      <c r="AA5" s="86">
        <f t="shared" si="19"/>
        <v>16529.300628300552</v>
      </c>
      <c r="AB5" s="28">
        <f t="shared" si="2"/>
        <v>4132.3251570751381</v>
      </c>
      <c r="AC5" s="28">
        <f t="shared" si="2"/>
        <v>4132.3251570751381</v>
      </c>
      <c r="AD5" s="28">
        <f t="shared" si="2"/>
        <v>4132.3251570751381</v>
      </c>
      <c r="AE5" s="28">
        <f t="shared" si="2"/>
        <v>4132.3251570751381</v>
      </c>
      <c r="AF5" s="28">
        <f t="shared" si="2"/>
        <v>4132.3251570751381</v>
      </c>
      <c r="AG5" s="28">
        <f t="shared" si="2"/>
        <v>4132.3251570751381</v>
      </c>
      <c r="AH5" s="28">
        <f t="shared" si="2"/>
        <v>4132.3251570751381</v>
      </c>
      <c r="AI5" s="28">
        <f t="shared" si="2"/>
        <v>4132.3251570751381</v>
      </c>
      <c r="AJ5" s="28">
        <f t="shared" si="2"/>
        <v>4132.3251570751381</v>
      </c>
      <c r="AK5" s="63">
        <f t="shared" si="20"/>
        <v>49587.901884901657</v>
      </c>
      <c r="AL5" s="28">
        <f t="shared" si="3"/>
        <v>4132.3251570751381</v>
      </c>
      <c r="AM5" s="28">
        <f t="shared" si="3"/>
        <v>4132.3251570751381</v>
      </c>
      <c r="AN5" s="28">
        <f t="shared" si="3"/>
        <v>4132.3251570751381</v>
      </c>
      <c r="AO5" s="86">
        <f t="shared" si="21"/>
        <v>49587.901884901657</v>
      </c>
      <c r="AP5" s="28">
        <f t="shared" si="4"/>
        <v>4132.3251570751381</v>
      </c>
      <c r="AQ5" s="28">
        <f t="shared" si="4"/>
        <v>4132.3251570751381</v>
      </c>
      <c r="AR5" s="28">
        <f t="shared" si="4"/>
        <v>4132.3251570751381</v>
      </c>
      <c r="AS5" s="28">
        <f t="shared" si="4"/>
        <v>4132.3251570751381</v>
      </c>
      <c r="AT5" s="28">
        <f t="shared" si="4"/>
        <v>4132.3251570751381</v>
      </c>
      <c r="AU5" s="28">
        <f t="shared" si="4"/>
        <v>4132.3251570751381</v>
      </c>
      <c r="AV5" s="28">
        <f t="shared" si="4"/>
        <v>4132.3251570751381</v>
      </c>
      <c r="AW5" s="28">
        <f t="shared" si="4"/>
        <v>4132.3251570751381</v>
      </c>
      <c r="AX5" s="28">
        <f t="shared" si="4"/>
        <v>4132.3251570751381</v>
      </c>
      <c r="AY5" s="63">
        <f t="shared" si="22"/>
        <v>49587.901884901657</v>
      </c>
      <c r="AZ5" s="28">
        <f t="shared" si="5"/>
        <v>4132.3251570751381</v>
      </c>
      <c r="BA5" s="28">
        <f t="shared" si="5"/>
        <v>4132.3251570751381</v>
      </c>
      <c r="BB5" s="28">
        <f t="shared" si="5"/>
        <v>4132.3251570751381</v>
      </c>
      <c r="BC5" s="86">
        <f t="shared" si="23"/>
        <v>49587.901884901657</v>
      </c>
      <c r="BD5" s="28">
        <f t="shared" si="6"/>
        <v>4132.3251570751381</v>
      </c>
      <c r="BE5" s="28">
        <f t="shared" si="6"/>
        <v>4132.3251570751381</v>
      </c>
      <c r="BF5" s="28">
        <f t="shared" si="6"/>
        <v>4132.3251570751381</v>
      </c>
      <c r="BG5" s="28">
        <f t="shared" si="6"/>
        <v>4132.3251570751381</v>
      </c>
      <c r="BH5" s="28">
        <f t="shared" si="6"/>
        <v>4132.3251570751381</v>
      </c>
      <c r="BI5" s="28">
        <f t="shared" si="6"/>
        <v>4132.3251570751381</v>
      </c>
      <c r="BJ5" s="28">
        <f t="shared" si="6"/>
        <v>4132.3251570751381</v>
      </c>
      <c r="BK5" s="28">
        <f t="shared" si="6"/>
        <v>4132.3251570751381</v>
      </c>
      <c r="BL5" s="28">
        <f t="shared" si="6"/>
        <v>4132.3251570751381</v>
      </c>
      <c r="BM5" s="63">
        <f t="shared" si="24"/>
        <v>49587.901884901657</v>
      </c>
      <c r="BN5" s="28">
        <f t="shared" si="7"/>
        <v>4132.3251570751381</v>
      </c>
      <c r="BO5" s="28">
        <f t="shared" si="7"/>
        <v>4132.3251570751381</v>
      </c>
      <c r="BP5" s="28">
        <f t="shared" si="7"/>
        <v>4132.3251570751381</v>
      </c>
      <c r="BQ5" s="86">
        <f t="shared" si="25"/>
        <v>49587.901884901657</v>
      </c>
      <c r="BR5" s="28">
        <f t="shared" si="8"/>
        <v>4132.3251570751381</v>
      </c>
      <c r="BS5" s="28">
        <f t="shared" si="8"/>
        <v>4132.3251570751381</v>
      </c>
      <c r="BT5" s="28">
        <f t="shared" si="8"/>
        <v>4132.3251570751381</v>
      </c>
      <c r="BU5" s="28">
        <f t="shared" si="8"/>
        <v>4132.3251570751381</v>
      </c>
      <c r="BV5" s="28">
        <f t="shared" si="8"/>
        <v>4132.3251570751381</v>
      </c>
      <c r="BW5" s="28">
        <f t="shared" si="8"/>
        <v>4132.3251570751381</v>
      </c>
      <c r="BX5" s="28">
        <f t="shared" si="8"/>
        <v>4132.3251570751381</v>
      </c>
      <c r="BY5" s="28">
        <f t="shared" si="8"/>
        <v>4132.3251570751381</v>
      </c>
      <c r="BZ5" s="28">
        <f t="shared" si="8"/>
        <v>4132.3251570751381</v>
      </c>
      <c r="CA5" s="63">
        <f t="shared" si="26"/>
        <v>49587.901884901657</v>
      </c>
      <c r="CB5" s="28">
        <f t="shared" si="9"/>
        <v>4132.3251570751381</v>
      </c>
      <c r="CC5" s="28">
        <f t="shared" si="9"/>
        <v>4132.3251570751381</v>
      </c>
      <c r="CD5" s="28">
        <f t="shared" si="9"/>
        <v>4132.3251570751381</v>
      </c>
      <c r="CE5" s="86">
        <f t="shared" si="27"/>
        <v>49587.901884901657</v>
      </c>
      <c r="CF5" s="28">
        <f>IF(ISBLANK($R5),IF(AND($Q5&lt;=CF$2,$S5&gt;=CF$2),$N5/12," "),IF(AND($Q5&lt;=CF$2,$R5&gt;=CF$2),$N5/12," "))</f>
        <v>4132.3251570751381</v>
      </c>
      <c r="CG5" s="79">
        <f t="shared" si="28"/>
        <v>53585.711140522348</v>
      </c>
      <c r="CH5" s="81">
        <f t="shared" si="29"/>
        <v>53585.711140522348</v>
      </c>
      <c r="CI5" s="28">
        <f t="shared" si="30"/>
        <v>53585.711140522348</v>
      </c>
      <c r="CJ5" s="28">
        <f t="shared" si="30"/>
        <v>53585.711140522348</v>
      </c>
      <c r="CK5" s="28">
        <f t="shared" si="30"/>
        <v>53585.711140522348</v>
      </c>
      <c r="CL5" s="28">
        <f t="shared" si="30"/>
        <v>53585.711140522348</v>
      </c>
      <c r="CM5" s="28">
        <f t="shared" si="10"/>
        <v>53585.711140522348</v>
      </c>
      <c r="CN5" s="28">
        <f t="shared" si="10"/>
        <v>53585.711140522348</v>
      </c>
      <c r="CO5" s="28">
        <f t="shared" si="10"/>
        <v>53585.711140522348</v>
      </c>
      <c r="CP5" s="28">
        <f t="shared" si="10"/>
        <v>53585.711140522348</v>
      </c>
      <c r="CQ5" s="28">
        <f t="shared" si="10"/>
        <v>53585.711140522348</v>
      </c>
      <c r="CR5" s="28">
        <f t="shared" si="10"/>
        <v>53585.711140522348</v>
      </c>
      <c r="CS5" s="28">
        <f t="shared" si="10"/>
        <v>53585.711140522348</v>
      </c>
      <c r="CT5" s="28">
        <f t="shared" si="10"/>
        <v>53585.711140522348</v>
      </c>
      <c r="CU5" s="80">
        <f t="shared" si="31"/>
        <v>643028.53368626814</v>
      </c>
      <c r="CV5" s="28">
        <f t="shared" si="32"/>
        <v>53585.711140522348</v>
      </c>
      <c r="CW5" s="28">
        <f t="shared" si="11"/>
        <v>53585.711140522348</v>
      </c>
      <c r="CX5" s="28">
        <f t="shared" si="11"/>
        <v>53585.711140522348</v>
      </c>
      <c r="CY5" s="28">
        <f t="shared" si="11"/>
        <v>53585.711140522348</v>
      </c>
      <c r="CZ5" s="28">
        <f t="shared" si="11"/>
        <v>53585.711140522348</v>
      </c>
      <c r="DA5" s="28">
        <f t="shared" si="11"/>
        <v>53585.711140522348</v>
      </c>
      <c r="DB5" s="28">
        <f t="shared" si="11"/>
        <v>53585.711140522348</v>
      </c>
      <c r="DC5" s="28">
        <f t="shared" si="11"/>
        <v>53585.711140522348</v>
      </c>
      <c r="DD5" s="28">
        <f t="shared" si="11"/>
        <v>53585.711140522348</v>
      </c>
      <c r="DE5" s="28">
        <f t="shared" si="11"/>
        <v>53585.711140522348</v>
      </c>
      <c r="DF5" s="28">
        <f t="shared" si="11"/>
        <v>53585.711140522348</v>
      </c>
      <c r="DG5" s="28">
        <f t="shared" si="11"/>
        <v>53585.711140522348</v>
      </c>
      <c r="DH5" s="80">
        <f t="shared" si="33"/>
        <v>643028.53368626814</v>
      </c>
      <c r="DI5" s="28">
        <f t="shared" si="34"/>
        <v>53585.711140522348</v>
      </c>
      <c r="DJ5" s="28">
        <f t="shared" si="12"/>
        <v>53585.711140522348</v>
      </c>
      <c r="DK5" s="28">
        <f t="shared" si="12"/>
        <v>53585.711140522348</v>
      </c>
      <c r="DL5" s="28">
        <f t="shared" si="12"/>
        <v>53585.711140522348</v>
      </c>
      <c r="DM5" s="28">
        <f t="shared" si="12"/>
        <v>53585.711140522348</v>
      </c>
      <c r="DN5" s="28">
        <f t="shared" si="12"/>
        <v>53585.711140522348</v>
      </c>
      <c r="DO5" s="28">
        <f t="shared" si="12"/>
        <v>53585.711140522348</v>
      </c>
      <c r="DP5" s="28">
        <f t="shared" si="12"/>
        <v>53585.711140522348</v>
      </c>
      <c r="DQ5" s="28">
        <f t="shared" si="12"/>
        <v>53585.711140522348</v>
      </c>
      <c r="DR5" s="28">
        <f t="shared" si="12"/>
        <v>53585.711140522348</v>
      </c>
      <c r="DS5" s="28">
        <f t="shared" si="12"/>
        <v>53585.711140522348</v>
      </c>
      <c r="DT5" s="28">
        <f t="shared" si="12"/>
        <v>53585.711140522348</v>
      </c>
      <c r="DU5" s="80">
        <f t="shared" si="35"/>
        <v>643028.53368626814</v>
      </c>
      <c r="DV5" s="28">
        <f t="shared" si="36"/>
        <v>53585.711140522348</v>
      </c>
      <c r="DW5" s="28">
        <f t="shared" si="13"/>
        <v>53585.711140522348</v>
      </c>
      <c r="DX5" s="28">
        <f t="shared" si="13"/>
        <v>53585.711140522348</v>
      </c>
      <c r="DY5" s="28">
        <f t="shared" si="13"/>
        <v>53585.711140522348</v>
      </c>
      <c r="DZ5" s="28">
        <f t="shared" si="13"/>
        <v>53585.711140522348</v>
      </c>
      <c r="EA5" s="28">
        <f t="shared" si="13"/>
        <v>53585.711140522348</v>
      </c>
      <c r="EB5" s="28">
        <f t="shared" si="13"/>
        <v>53585.711140522348</v>
      </c>
      <c r="EC5" s="28">
        <f t="shared" si="13"/>
        <v>53585.711140522348</v>
      </c>
      <c r="ED5" s="28">
        <f t="shared" si="13"/>
        <v>53585.711140522348</v>
      </c>
      <c r="EE5" s="28">
        <f t="shared" si="13"/>
        <v>53585.711140522348</v>
      </c>
      <c r="EF5" s="28">
        <f t="shared" si="13"/>
        <v>53585.711140522348</v>
      </c>
      <c r="EG5" s="28">
        <f t="shared" si="13"/>
        <v>53585.711140522348</v>
      </c>
      <c r="EH5" s="80">
        <f t="shared" si="37"/>
        <v>643028.53368626814</v>
      </c>
      <c r="EI5" s="28">
        <f t="shared" si="38"/>
        <v>53585.711140522348</v>
      </c>
      <c r="EJ5" s="28">
        <f t="shared" si="14"/>
        <v>53585.711140522348</v>
      </c>
      <c r="EK5" s="28">
        <f t="shared" si="14"/>
        <v>53585.711140522348</v>
      </c>
      <c r="EL5" s="28">
        <f t="shared" si="14"/>
        <v>53585.711140522348</v>
      </c>
    </row>
    <row r="6" spans="1:142" x14ac:dyDescent="0.25">
      <c r="A6" s="18" t="str">
        <f t="shared" si="15"/>
        <v>ECUAccommodationWave 1</v>
      </c>
      <c r="B6" s="30" t="s">
        <v>15</v>
      </c>
      <c r="C6" s="21" t="s">
        <v>46</v>
      </c>
      <c r="D6" s="3"/>
      <c r="E6" s="3"/>
      <c r="F6" s="3"/>
      <c r="G6" s="3" t="s">
        <v>44</v>
      </c>
      <c r="H6" s="3"/>
      <c r="I6" s="3"/>
      <c r="J6" s="3" t="s">
        <v>67</v>
      </c>
      <c r="K6" s="3"/>
      <c r="L6" s="3" t="s">
        <v>34</v>
      </c>
      <c r="M6" s="20">
        <v>581499.00579992833</v>
      </c>
      <c r="N6" s="11">
        <v>57756.836309894548</v>
      </c>
      <c r="O6" s="12"/>
      <c r="P6" s="11">
        <f t="shared" si="0"/>
        <v>523742.16949003376</v>
      </c>
      <c r="Q6" s="9">
        <v>42705</v>
      </c>
      <c r="R6" s="9"/>
      <c r="S6" s="9" t="str">
        <f t="shared" si="16"/>
        <v>1-Apr-21</v>
      </c>
      <c r="T6" s="9" t="str">
        <f>VLOOKUP(Q6,'Support Tab'!$A:$B,2,0)</f>
        <v>CY1</v>
      </c>
      <c r="U6" s="4"/>
      <c r="V6" s="28">
        <f t="shared" si="17"/>
        <v>4813.0696924912127</v>
      </c>
      <c r="W6" s="60">
        <f t="shared" si="18"/>
        <v>4813.0696924912127</v>
      </c>
      <c r="X6" s="28">
        <f t="shared" si="1"/>
        <v>4813.0696924912127</v>
      </c>
      <c r="Y6" s="28">
        <f t="shared" si="1"/>
        <v>4813.0696924912127</v>
      </c>
      <c r="Z6" s="28">
        <f t="shared" si="1"/>
        <v>4813.0696924912127</v>
      </c>
      <c r="AA6" s="86">
        <f t="shared" si="19"/>
        <v>19252.278769964851</v>
      </c>
      <c r="AB6" s="28">
        <f t="shared" si="2"/>
        <v>4813.0696924912127</v>
      </c>
      <c r="AC6" s="28">
        <f t="shared" si="2"/>
        <v>4813.0696924912127</v>
      </c>
      <c r="AD6" s="28">
        <f t="shared" si="2"/>
        <v>4813.0696924912127</v>
      </c>
      <c r="AE6" s="28">
        <f t="shared" si="2"/>
        <v>4813.0696924912127</v>
      </c>
      <c r="AF6" s="28">
        <f t="shared" si="2"/>
        <v>4813.0696924912127</v>
      </c>
      <c r="AG6" s="28">
        <f t="shared" si="2"/>
        <v>4813.0696924912127</v>
      </c>
      <c r="AH6" s="28">
        <f t="shared" si="2"/>
        <v>4813.0696924912127</v>
      </c>
      <c r="AI6" s="28">
        <f t="shared" si="2"/>
        <v>4813.0696924912127</v>
      </c>
      <c r="AJ6" s="28">
        <f t="shared" si="2"/>
        <v>4813.0696924912127</v>
      </c>
      <c r="AK6" s="63">
        <f t="shared" si="20"/>
        <v>57756.836309894548</v>
      </c>
      <c r="AL6" s="28">
        <f t="shared" si="3"/>
        <v>4813.0696924912127</v>
      </c>
      <c r="AM6" s="28">
        <f t="shared" si="3"/>
        <v>4813.0696924912127</v>
      </c>
      <c r="AN6" s="28">
        <f t="shared" si="3"/>
        <v>4813.0696924912127</v>
      </c>
      <c r="AO6" s="86">
        <f t="shared" si="21"/>
        <v>57756.836309894548</v>
      </c>
      <c r="AP6" s="28">
        <f t="shared" si="4"/>
        <v>4813.0696924912127</v>
      </c>
      <c r="AQ6" s="28">
        <f t="shared" si="4"/>
        <v>4813.0696924912127</v>
      </c>
      <c r="AR6" s="28">
        <f t="shared" si="4"/>
        <v>4813.0696924912127</v>
      </c>
      <c r="AS6" s="28">
        <f t="shared" si="4"/>
        <v>4813.0696924912127</v>
      </c>
      <c r="AT6" s="28">
        <f t="shared" si="4"/>
        <v>4813.0696924912127</v>
      </c>
      <c r="AU6" s="28">
        <f t="shared" si="4"/>
        <v>4813.0696924912127</v>
      </c>
      <c r="AV6" s="28">
        <f t="shared" si="4"/>
        <v>4813.0696924912127</v>
      </c>
      <c r="AW6" s="28">
        <f t="shared" si="4"/>
        <v>4813.0696924912127</v>
      </c>
      <c r="AX6" s="28">
        <f t="shared" si="4"/>
        <v>4813.0696924912127</v>
      </c>
      <c r="AY6" s="63">
        <f t="shared" si="22"/>
        <v>57756.836309894548</v>
      </c>
      <c r="AZ6" s="28">
        <f t="shared" si="5"/>
        <v>4813.0696924912127</v>
      </c>
      <c r="BA6" s="28">
        <f t="shared" si="5"/>
        <v>4813.0696924912127</v>
      </c>
      <c r="BB6" s="28">
        <f t="shared" si="5"/>
        <v>4813.0696924912127</v>
      </c>
      <c r="BC6" s="86">
        <f t="shared" si="23"/>
        <v>57756.836309894548</v>
      </c>
      <c r="BD6" s="28">
        <f t="shared" si="6"/>
        <v>4813.0696924912127</v>
      </c>
      <c r="BE6" s="28">
        <f t="shared" si="6"/>
        <v>4813.0696924912127</v>
      </c>
      <c r="BF6" s="28">
        <f t="shared" si="6"/>
        <v>4813.0696924912127</v>
      </c>
      <c r="BG6" s="28">
        <f t="shared" si="6"/>
        <v>4813.0696924912127</v>
      </c>
      <c r="BH6" s="28">
        <f t="shared" si="6"/>
        <v>4813.0696924912127</v>
      </c>
      <c r="BI6" s="28">
        <f t="shared" si="6"/>
        <v>4813.0696924912127</v>
      </c>
      <c r="BJ6" s="28">
        <f t="shared" si="6"/>
        <v>4813.0696924912127</v>
      </c>
      <c r="BK6" s="28">
        <f t="shared" si="6"/>
        <v>4813.0696924912127</v>
      </c>
      <c r="BL6" s="28">
        <f t="shared" si="6"/>
        <v>4813.0696924912127</v>
      </c>
      <c r="BM6" s="63">
        <f t="shared" si="24"/>
        <v>57756.836309894548</v>
      </c>
      <c r="BN6" s="28">
        <f t="shared" si="7"/>
        <v>4813.0696924912127</v>
      </c>
      <c r="BO6" s="28">
        <f t="shared" si="7"/>
        <v>4813.0696924912127</v>
      </c>
      <c r="BP6" s="28">
        <f t="shared" si="7"/>
        <v>4813.0696924912127</v>
      </c>
      <c r="BQ6" s="86">
        <f t="shared" si="25"/>
        <v>57756.836309894548</v>
      </c>
      <c r="BR6" s="28">
        <f t="shared" si="8"/>
        <v>4813.0696924912127</v>
      </c>
      <c r="BS6" s="28">
        <f t="shared" si="8"/>
        <v>4813.0696924912127</v>
      </c>
      <c r="BT6" s="28">
        <f t="shared" si="8"/>
        <v>4813.0696924912127</v>
      </c>
      <c r="BU6" s="28">
        <f t="shared" si="8"/>
        <v>4813.0696924912127</v>
      </c>
      <c r="BV6" s="28">
        <f t="shared" si="8"/>
        <v>4813.0696924912127</v>
      </c>
      <c r="BW6" s="28">
        <f t="shared" si="8"/>
        <v>4813.0696924912127</v>
      </c>
      <c r="BX6" s="28">
        <f t="shared" si="8"/>
        <v>4813.0696924912127</v>
      </c>
      <c r="BY6" s="28">
        <f t="shared" si="8"/>
        <v>4813.0696924912127</v>
      </c>
      <c r="BZ6" s="28">
        <f t="shared" si="8"/>
        <v>4813.0696924912127</v>
      </c>
      <c r="CA6" s="63">
        <f t="shared" si="26"/>
        <v>57756.836309894548</v>
      </c>
      <c r="CB6" s="28">
        <f t="shared" si="9"/>
        <v>4813.0696924912127</v>
      </c>
      <c r="CC6" s="28">
        <f t="shared" si="9"/>
        <v>4813.0696924912127</v>
      </c>
      <c r="CD6" s="28">
        <f t="shared" si="9"/>
        <v>4813.0696924912127</v>
      </c>
      <c r="CE6" s="86">
        <f t="shared" si="27"/>
        <v>57756.836309894548</v>
      </c>
      <c r="CF6" s="28">
        <f>IF(ISBLANK($R6),IF(AND($Q6&lt;=CF$2,$S6&gt;=CF$2),$N6/12," "),IF(AND($Q6&lt;=CF$2,$R6&gt;=CF$2),$N6/12," "))</f>
        <v>4813.0696924912127</v>
      </c>
      <c r="CG6" s="79">
        <f t="shared" si="28"/>
        <v>48458.250483327363</v>
      </c>
      <c r="CH6" s="81">
        <f t="shared" si="29"/>
        <v>48458.250483327363</v>
      </c>
      <c r="CI6" s="28">
        <f t="shared" si="30"/>
        <v>48458.250483327363</v>
      </c>
      <c r="CJ6" s="28">
        <f t="shared" si="30"/>
        <v>48458.250483327363</v>
      </c>
      <c r="CK6" s="28">
        <f t="shared" si="30"/>
        <v>48458.250483327363</v>
      </c>
      <c r="CL6" s="28">
        <f t="shared" si="30"/>
        <v>48458.250483327363</v>
      </c>
      <c r="CM6" s="28">
        <f t="shared" si="10"/>
        <v>48458.250483327363</v>
      </c>
      <c r="CN6" s="28">
        <f t="shared" si="10"/>
        <v>48458.250483327363</v>
      </c>
      <c r="CO6" s="28">
        <f t="shared" si="10"/>
        <v>48458.250483327363</v>
      </c>
      <c r="CP6" s="28">
        <f t="shared" si="10"/>
        <v>48458.250483327363</v>
      </c>
      <c r="CQ6" s="28">
        <f t="shared" si="10"/>
        <v>48458.250483327363</v>
      </c>
      <c r="CR6" s="28">
        <f t="shared" si="10"/>
        <v>48458.250483327363</v>
      </c>
      <c r="CS6" s="28">
        <f t="shared" si="10"/>
        <v>48458.250483327363</v>
      </c>
      <c r="CT6" s="28">
        <f t="shared" si="10"/>
        <v>48458.250483327363</v>
      </c>
      <c r="CU6" s="80">
        <f t="shared" si="31"/>
        <v>581499.00579992833</v>
      </c>
      <c r="CV6" s="28">
        <f t="shared" si="32"/>
        <v>48458.250483327363</v>
      </c>
      <c r="CW6" s="28">
        <f t="shared" si="11"/>
        <v>48458.250483327363</v>
      </c>
      <c r="CX6" s="28">
        <f t="shared" si="11"/>
        <v>48458.250483327363</v>
      </c>
      <c r="CY6" s="28">
        <f t="shared" si="11"/>
        <v>48458.250483327363</v>
      </c>
      <c r="CZ6" s="28">
        <f t="shared" si="11"/>
        <v>48458.250483327363</v>
      </c>
      <c r="DA6" s="28">
        <f t="shared" si="11"/>
        <v>48458.250483327363</v>
      </c>
      <c r="DB6" s="28">
        <f t="shared" si="11"/>
        <v>48458.250483327363</v>
      </c>
      <c r="DC6" s="28">
        <f t="shared" si="11"/>
        <v>48458.250483327363</v>
      </c>
      <c r="DD6" s="28">
        <f t="shared" si="11"/>
        <v>48458.250483327363</v>
      </c>
      <c r="DE6" s="28">
        <f t="shared" si="11"/>
        <v>48458.250483327363</v>
      </c>
      <c r="DF6" s="28">
        <f t="shared" si="11"/>
        <v>48458.250483327363</v>
      </c>
      <c r="DG6" s="28">
        <f t="shared" si="11"/>
        <v>48458.250483327363</v>
      </c>
      <c r="DH6" s="80">
        <f t="shared" si="33"/>
        <v>581499.00579992833</v>
      </c>
      <c r="DI6" s="28">
        <f t="shared" si="34"/>
        <v>48458.250483327363</v>
      </c>
      <c r="DJ6" s="28">
        <f t="shared" si="12"/>
        <v>48458.250483327363</v>
      </c>
      <c r="DK6" s="28">
        <f t="shared" si="12"/>
        <v>48458.250483327363</v>
      </c>
      <c r="DL6" s="28">
        <f t="shared" si="12"/>
        <v>48458.250483327363</v>
      </c>
      <c r="DM6" s="28">
        <f t="shared" si="12"/>
        <v>48458.250483327363</v>
      </c>
      <c r="DN6" s="28">
        <f t="shared" si="12"/>
        <v>48458.250483327363</v>
      </c>
      <c r="DO6" s="28">
        <f t="shared" si="12"/>
        <v>48458.250483327363</v>
      </c>
      <c r="DP6" s="28">
        <f t="shared" si="12"/>
        <v>48458.250483327363</v>
      </c>
      <c r="DQ6" s="28">
        <f t="shared" si="12"/>
        <v>48458.250483327363</v>
      </c>
      <c r="DR6" s="28">
        <f t="shared" si="12"/>
        <v>48458.250483327363</v>
      </c>
      <c r="DS6" s="28">
        <f t="shared" si="12"/>
        <v>48458.250483327363</v>
      </c>
      <c r="DT6" s="28">
        <f t="shared" si="12"/>
        <v>48458.250483327363</v>
      </c>
      <c r="DU6" s="80">
        <f t="shared" si="35"/>
        <v>581499.00579992833</v>
      </c>
      <c r="DV6" s="28">
        <f t="shared" si="36"/>
        <v>48458.250483327363</v>
      </c>
      <c r="DW6" s="28">
        <f t="shared" si="13"/>
        <v>48458.250483327363</v>
      </c>
      <c r="DX6" s="28">
        <f t="shared" si="13"/>
        <v>48458.250483327363</v>
      </c>
      <c r="DY6" s="28">
        <f t="shared" si="13"/>
        <v>48458.250483327363</v>
      </c>
      <c r="DZ6" s="28">
        <f t="shared" si="13"/>
        <v>48458.250483327363</v>
      </c>
      <c r="EA6" s="28">
        <f t="shared" si="13"/>
        <v>48458.250483327363</v>
      </c>
      <c r="EB6" s="28">
        <f t="shared" si="13"/>
        <v>48458.250483327363</v>
      </c>
      <c r="EC6" s="28">
        <f t="shared" si="13"/>
        <v>48458.250483327363</v>
      </c>
      <c r="ED6" s="28">
        <f t="shared" si="13"/>
        <v>48458.250483327363</v>
      </c>
      <c r="EE6" s="28">
        <f t="shared" si="13"/>
        <v>48458.250483327363</v>
      </c>
      <c r="EF6" s="28">
        <f t="shared" si="13"/>
        <v>48458.250483327363</v>
      </c>
      <c r="EG6" s="28">
        <f t="shared" si="13"/>
        <v>48458.250483327363</v>
      </c>
      <c r="EH6" s="80">
        <f t="shared" si="37"/>
        <v>581499.00579992833</v>
      </c>
      <c r="EI6" s="28">
        <f t="shared" si="38"/>
        <v>48458.250483327363</v>
      </c>
      <c r="EJ6" s="28">
        <f t="shared" si="14"/>
        <v>48458.250483327363</v>
      </c>
      <c r="EK6" s="28">
        <f t="shared" si="14"/>
        <v>48458.250483327363</v>
      </c>
      <c r="EL6" s="28">
        <f t="shared" si="14"/>
        <v>48458.250483327363</v>
      </c>
    </row>
    <row r="7" spans="1:142" x14ac:dyDescent="0.25">
      <c r="A7" s="18" t="str">
        <f t="shared" si="15"/>
        <v>FUAAccommodationWave 1</v>
      </c>
      <c r="B7" s="30" t="s">
        <v>16</v>
      </c>
      <c r="C7" s="21" t="s">
        <v>46</v>
      </c>
      <c r="D7" s="3"/>
      <c r="E7" s="3"/>
      <c r="F7" s="3"/>
      <c r="G7" s="3" t="s">
        <v>44</v>
      </c>
      <c r="H7" s="3"/>
      <c r="I7" s="3"/>
      <c r="J7" s="3" t="s">
        <v>67</v>
      </c>
      <c r="K7" s="3"/>
      <c r="L7" s="3" t="s">
        <v>34</v>
      </c>
      <c r="M7" s="20">
        <v>329641.61310004926</v>
      </c>
      <c r="N7" s="11">
        <v>64051.363804383654</v>
      </c>
      <c r="O7" s="12"/>
      <c r="P7" s="11">
        <f t="shared" si="0"/>
        <v>265590.24929566559</v>
      </c>
      <c r="Q7" s="9">
        <v>42705</v>
      </c>
      <c r="R7" s="9"/>
      <c r="S7" s="9" t="str">
        <f t="shared" si="16"/>
        <v>1-Apr-21</v>
      </c>
      <c r="T7" s="9" t="str">
        <f>VLOOKUP(Q7,'Support Tab'!$A:$B,2,0)</f>
        <v>CY1</v>
      </c>
      <c r="U7" s="4"/>
      <c r="V7" s="28">
        <f t="shared" si="17"/>
        <v>5337.6136503653042</v>
      </c>
      <c r="W7" s="60">
        <f t="shared" si="18"/>
        <v>5337.6136503653042</v>
      </c>
      <c r="X7" s="28">
        <f t="shared" si="1"/>
        <v>5337.6136503653042</v>
      </c>
      <c r="Y7" s="28">
        <f t="shared" si="1"/>
        <v>5337.6136503653042</v>
      </c>
      <c r="Z7" s="28">
        <f t="shared" si="1"/>
        <v>5337.6136503653042</v>
      </c>
      <c r="AA7" s="86">
        <f t="shared" si="19"/>
        <v>21350.454601461217</v>
      </c>
      <c r="AB7" s="28">
        <f t="shared" si="2"/>
        <v>5337.6136503653042</v>
      </c>
      <c r="AC7" s="28">
        <f t="shared" si="2"/>
        <v>5337.6136503653042</v>
      </c>
      <c r="AD7" s="28">
        <f t="shared" si="2"/>
        <v>5337.6136503653042</v>
      </c>
      <c r="AE7" s="28">
        <f t="shared" si="2"/>
        <v>5337.6136503653042</v>
      </c>
      <c r="AF7" s="28">
        <f t="shared" si="2"/>
        <v>5337.6136503653042</v>
      </c>
      <c r="AG7" s="28">
        <f t="shared" si="2"/>
        <v>5337.6136503653042</v>
      </c>
      <c r="AH7" s="28">
        <f t="shared" si="2"/>
        <v>5337.6136503653042</v>
      </c>
      <c r="AI7" s="28">
        <f t="shared" si="2"/>
        <v>5337.6136503653042</v>
      </c>
      <c r="AJ7" s="28">
        <f t="shared" si="2"/>
        <v>5337.6136503653042</v>
      </c>
      <c r="AK7" s="63">
        <f t="shared" si="20"/>
        <v>64051.363804383647</v>
      </c>
      <c r="AL7" s="28">
        <f t="shared" si="3"/>
        <v>5337.6136503653042</v>
      </c>
      <c r="AM7" s="28">
        <f t="shared" si="3"/>
        <v>5337.6136503653042</v>
      </c>
      <c r="AN7" s="28">
        <f t="shared" si="3"/>
        <v>5337.6136503653042</v>
      </c>
      <c r="AO7" s="86">
        <f t="shared" si="21"/>
        <v>64051.363804383647</v>
      </c>
      <c r="AP7" s="28">
        <f t="shared" si="4"/>
        <v>5337.6136503653042</v>
      </c>
      <c r="AQ7" s="28">
        <f t="shared" si="4"/>
        <v>5337.6136503653042</v>
      </c>
      <c r="AR7" s="28">
        <f t="shared" si="4"/>
        <v>5337.6136503653042</v>
      </c>
      <c r="AS7" s="28">
        <f t="shared" si="4"/>
        <v>5337.6136503653042</v>
      </c>
      <c r="AT7" s="28">
        <f t="shared" si="4"/>
        <v>5337.6136503653042</v>
      </c>
      <c r="AU7" s="28">
        <f t="shared" si="4"/>
        <v>5337.6136503653042</v>
      </c>
      <c r="AV7" s="28">
        <f t="shared" si="4"/>
        <v>5337.6136503653042</v>
      </c>
      <c r="AW7" s="28">
        <f t="shared" si="4"/>
        <v>5337.6136503653042</v>
      </c>
      <c r="AX7" s="28">
        <f t="shared" si="4"/>
        <v>5337.6136503653042</v>
      </c>
      <c r="AY7" s="63">
        <f t="shared" si="22"/>
        <v>64051.363804383647</v>
      </c>
      <c r="AZ7" s="28">
        <f t="shared" si="5"/>
        <v>5337.6136503653042</v>
      </c>
      <c r="BA7" s="28">
        <f t="shared" si="5"/>
        <v>5337.6136503653042</v>
      </c>
      <c r="BB7" s="28">
        <f t="shared" si="5"/>
        <v>5337.6136503653042</v>
      </c>
      <c r="BC7" s="86">
        <f t="shared" si="23"/>
        <v>64051.363804383647</v>
      </c>
      <c r="BD7" s="28">
        <f t="shared" si="6"/>
        <v>5337.6136503653042</v>
      </c>
      <c r="BE7" s="28">
        <f t="shared" si="6"/>
        <v>5337.6136503653042</v>
      </c>
      <c r="BF7" s="28">
        <f t="shared" si="6"/>
        <v>5337.6136503653042</v>
      </c>
      <c r="BG7" s="28">
        <f t="shared" si="6"/>
        <v>5337.6136503653042</v>
      </c>
      <c r="BH7" s="28">
        <f t="shared" si="6"/>
        <v>5337.6136503653042</v>
      </c>
      <c r="BI7" s="28">
        <f t="shared" si="6"/>
        <v>5337.6136503653042</v>
      </c>
      <c r="BJ7" s="28">
        <f t="shared" si="6"/>
        <v>5337.6136503653042</v>
      </c>
      <c r="BK7" s="28">
        <f t="shared" si="6"/>
        <v>5337.6136503653042</v>
      </c>
      <c r="BL7" s="28">
        <f t="shared" si="6"/>
        <v>5337.6136503653042</v>
      </c>
      <c r="BM7" s="63">
        <f t="shared" si="24"/>
        <v>64051.363804383647</v>
      </c>
      <c r="BN7" s="28">
        <f t="shared" si="7"/>
        <v>5337.6136503653042</v>
      </c>
      <c r="BO7" s="28">
        <f t="shared" si="7"/>
        <v>5337.6136503653042</v>
      </c>
      <c r="BP7" s="28">
        <f t="shared" si="7"/>
        <v>5337.6136503653042</v>
      </c>
      <c r="BQ7" s="86">
        <f t="shared" si="25"/>
        <v>64051.363804383647</v>
      </c>
      <c r="BR7" s="28">
        <f t="shared" ref="BR7:BY7" si="39">IF(ISBLANK($R7),IF(AND($Q7&lt;=BR$2,$S7&gt;=BR$2),$N7/12," "),IF(AND($Q7&lt;=BR$2,$R7&gt;=BR$2),$N7/12," "))</f>
        <v>5337.6136503653042</v>
      </c>
      <c r="BS7" s="28">
        <f t="shared" si="39"/>
        <v>5337.6136503653042</v>
      </c>
      <c r="BT7" s="28">
        <f t="shared" si="39"/>
        <v>5337.6136503653042</v>
      </c>
      <c r="BU7" s="28">
        <f t="shared" si="39"/>
        <v>5337.6136503653042</v>
      </c>
      <c r="BV7" s="28">
        <f t="shared" si="39"/>
        <v>5337.6136503653042</v>
      </c>
      <c r="BW7" s="28">
        <f t="shared" si="39"/>
        <v>5337.6136503653042</v>
      </c>
      <c r="BX7" s="28">
        <f t="shared" si="39"/>
        <v>5337.6136503653042</v>
      </c>
      <c r="BY7" s="28">
        <f t="shared" si="39"/>
        <v>5337.6136503653042</v>
      </c>
      <c r="BZ7" s="28">
        <f t="shared" ref="BZ7:CF22" si="40">IF(ISBLANK($R7),IF(AND($Q7&lt;=BZ$2,$S7&gt;=BZ$2),$N7/12," "),IF(AND($Q7&lt;=BZ$2,$R7&gt;=BZ$2),$N7/12," "))</f>
        <v>5337.6136503653042</v>
      </c>
      <c r="CA7" s="63">
        <f t="shared" si="26"/>
        <v>64051.363804383647</v>
      </c>
      <c r="CB7" s="28">
        <f t="shared" si="40"/>
        <v>5337.6136503653042</v>
      </c>
      <c r="CC7" s="28">
        <f t="shared" si="40"/>
        <v>5337.6136503653042</v>
      </c>
      <c r="CD7" s="28">
        <f t="shared" si="40"/>
        <v>5337.6136503653042</v>
      </c>
      <c r="CE7" s="86">
        <f t="shared" si="27"/>
        <v>64051.363804383647</v>
      </c>
      <c r="CF7" s="28">
        <f t="shared" si="40"/>
        <v>5337.6136503653042</v>
      </c>
      <c r="CG7" s="79">
        <f t="shared" si="28"/>
        <v>27470.134425004104</v>
      </c>
      <c r="CH7" s="81">
        <f t="shared" si="29"/>
        <v>27470.134425004104</v>
      </c>
      <c r="CI7" s="28">
        <f t="shared" si="30"/>
        <v>27470.134425004104</v>
      </c>
      <c r="CJ7" s="28">
        <f t="shared" si="30"/>
        <v>27470.134425004104</v>
      </c>
      <c r="CK7" s="28">
        <f t="shared" si="30"/>
        <v>27470.134425004104</v>
      </c>
      <c r="CL7" s="28">
        <f t="shared" si="30"/>
        <v>27470.134425004104</v>
      </c>
      <c r="CM7" s="28">
        <f t="shared" si="10"/>
        <v>27470.134425004104</v>
      </c>
      <c r="CN7" s="28">
        <f t="shared" si="10"/>
        <v>27470.134425004104</v>
      </c>
      <c r="CO7" s="28">
        <f t="shared" si="10"/>
        <v>27470.134425004104</v>
      </c>
      <c r="CP7" s="28">
        <f t="shared" si="10"/>
        <v>27470.134425004104</v>
      </c>
      <c r="CQ7" s="28">
        <f t="shared" si="10"/>
        <v>27470.134425004104</v>
      </c>
      <c r="CR7" s="28">
        <f t="shared" si="10"/>
        <v>27470.134425004104</v>
      </c>
      <c r="CS7" s="28">
        <f t="shared" si="10"/>
        <v>27470.134425004104</v>
      </c>
      <c r="CT7" s="28">
        <f t="shared" si="10"/>
        <v>27470.134425004104</v>
      </c>
      <c r="CU7" s="80">
        <f t="shared" si="31"/>
        <v>329641.61310004932</v>
      </c>
      <c r="CV7" s="28">
        <f t="shared" si="32"/>
        <v>27470.134425004104</v>
      </c>
      <c r="CW7" s="28">
        <f t="shared" si="11"/>
        <v>27470.134425004104</v>
      </c>
      <c r="CX7" s="28">
        <f t="shared" si="11"/>
        <v>27470.134425004104</v>
      </c>
      <c r="CY7" s="28">
        <f t="shared" si="11"/>
        <v>27470.134425004104</v>
      </c>
      <c r="CZ7" s="28">
        <f t="shared" si="11"/>
        <v>27470.134425004104</v>
      </c>
      <c r="DA7" s="28">
        <f t="shared" si="11"/>
        <v>27470.134425004104</v>
      </c>
      <c r="DB7" s="28">
        <f t="shared" si="11"/>
        <v>27470.134425004104</v>
      </c>
      <c r="DC7" s="28">
        <f t="shared" si="11"/>
        <v>27470.134425004104</v>
      </c>
      <c r="DD7" s="28">
        <f t="shared" si="11"/>
        <v>27470.134425004104</v>
      </c>
      <c r="DE7" s="28">
        <f t="shared" si="11"/>
        <v>27470.134425004104</v>
      </c>
      <c r="DF7" s="28">
        <f t="shared" si="11"/>
        <v>27470.134425004104</v>
      </c>
      <c r="DG7" s="28">
        <f t="shared" si="11"/>
        <v>27470.134425004104</v>
      </c>
      <c r="DH7" s="80">
        <f t="shared" si="33"/>
        <v>329641.61310004932</v>
      </c>
      <c r="DI7" s="28">
        <f t="shared" si="34"/>
        <v>27470.134425004104</v>
      </c>
      <c r="DJ7" s="28">
        <f t="shared" si="12"/>
        <v>27470.134425004104</v>
      </c>
      <c r="DK7" s="28">
        <f t="shared" si="12"/>
        <v>27470.134425004104</v>
      </c>
      <c r="DL7" s="28">
        <f t="shared" si="12"/>
        <v>27470.134425004104</v>
      </c>
      <c r="DM7" s="28">
        <f t="shared" si="12"/>
        <v>27470.134425004104</v>
      </c>
      <c r="DN7" s="28">
        <f t="shared" si="12"/>
        <v>27470.134425004104</v>
      </c>
      <c r="DO7" s="28">
        <f t="shared" si="12"/>
        <v>27470.134425004104</v>
      </c>
      <c r="DP7" s="28">
        <f t="shared" si="12"/>
        <v>27470.134425004104</v>
      </c>
      <c r="DQ7" s="28">
        <f t="shared" si="12"/>
        <v>27470.134425004104</v>
      </c>
      <c r="DR7" s="28">
        <f t="shared" si="12"/>
        <v>27470.134425004104</v>
      </c>
      <c r="DS7" s="28">
        <f t="shared" si="12"/>
        <v>27470.134425004104</v>
      </c>
      <c r="DT7" s="28">
        <f t="shared" si="12"/>
        <v>27470.134425004104</v>
      </c>
      <c r="DU7" s="80">
        <f t="shared" si="35"/>
        <v>329641.61310004932</v>
      </c>
      <c r="DV7" s="28">
        <f t="shared" si="36"/>
        <v>27470.134425004104</v>
      </c>
      <c r="DW7" s="28">
        <f t="shared" si="13"/>
        <v>27470.134425004104</v>
      </c>
      <c r="DX7" s="28">
        <f t="shared" si="13"/>
        <v>27470.134425004104</v>
      </c>
      <c r="DY7" s="28">
        <f t="shared" si="13"/>
        <v>27470.134425004104</v>
      </c>
      <c r="DZ7" s="28">
        <f t="shared" si="13"/>
        <v>27470.134425004104</v>
      </c>
      <c r="EA7" s="28">
        <f t="shared" si="13"/>
        <v>27470.134425004104</v>
      </c>
      <c r="EB7" s="28">
        <f t="shared" si="13"/>
        <v>27470.134425004104</v>
      </c>
      <c r="EC7" s="28">
        <f t="shared" si="13"/>
        <v>27470.134425004104</v>
      </c>
      <c r="ED7" s="28">
        <f t="shared" si="13"/>
        <v>27470.134425004104</v>
      </c>
      <c r="EE7" s="28">
        <f t="shared" si="13"/>
        <v>27470.134425004104</v>
      </c>
      <c r="EF7" s="28">
        <f t="shared" si="13"/>
        <v>27470.134425004104</v>
      </c>
      <c r="EG7" s="28">
        <f t="shared" si="13"/>
        <v>27470.134425004104</v>
      </c>
      <c r="EH7" s="80">
        <f t="shared" si="37"/>
        <v>329641.61310004932</v>
      </c>
      <c r="EI7" s="28">
        <f t="shared" si="38"/>
        <v>27470.134425004104</v>
      </c>
      <c r="EJ7" s="28">
        <f t="shared" si="14"/>
        <v>27470.134425004104</v>
      </c>
      <c r="EK7" s="28">
        <f t="shared" si="14"/>
        <v>27470.134425004104</v>
      </c>
      <c r="EL7" s="28">
        <f t="shared" si="14"/>
        <v>27470.134425004104</v>
      </c>
    </row>
    <row r="8" spans="1:142" x14ac:dyDescent="0.25">
      <c r="A8" s="18" t="str">
        <f t="shared" si="15"/>
        <v>JCUAccommodationWave 1</v>
      </c>
      <c r="B8" s="30" t="s">
        <v>17</v>
      </c>
      <c r="C8" s="21" t="s">
        <v>46</v>
      </c>
      <c r="D8" s="3"/>
      <c r="E8" s="3" t="s">
        <v>68</v>
      </c>
      <c r="F8" s="3"/>
      <c r="G8" s="3" t="s">
        <v>44</v>
      </c>
      <c r="H8" s="3"/>
      <c r="I8" s="3"/>
      <c r="J8" s="3" t="s">
        <v>67</v>
      </c>
      <c r="K8" s="3"/>
      <c r="L8" s="3" t="s">
        <v>34</v>
      </c>
      <c r="M8" s="20">
        <v>1339382.8159011723</v>
      </c>
      <c r="N8" s="11">
        <v>143873.60556795244</v>
      </c>
      <c r="O8" s="12">
        <f>N8/M8</f>
        <v>0.10741783742473242</v>
      </c>
      <c r="P8" s="11">
        <f t="shared" si="0"/>
        <v>1195509.21033322</v>
      </c>
      <c r="Q8" s="9">
        <v>42705</v>
      </c>
      <c r="R8" s="9"/>
      <c r="S8" s="9" t="str">
        <f t="shared" si="16"/>
        <v>1-Apr-21</v>
      </c>
      <c r="T8" s="9" t="str">
        <f>VLOOKUP(Q8,'Support Tab'!$A:$B,2,0)</f>
        <v>CY1</v>
      </c>
      <c r="U8" s="4"/>
      <c r="V8" s="28">
        <f t="shared" si="17"/>
        <v>11989.467130662704</v>
      </c>
      <c r="W8" s="60">
        <f t="shared" si="18"/>
        <v>11989.467130662704</v>
      </c>
      <c r="X8" s="28">
        <f t="shared" si="17"/>
        <v>11989.467130662704</v>
      </c>
      <c r="Y8" s="28">
        <f t="shared" si="17"/>
        <v>11989.467130662704</v>
      </c>
      <c r="Z8" s="28">
        <f t="shared" si="17"/>
        <v>11989.467130662704</v>
      </c>
      <c r="AA8" s="86">
        <f t="shared" si="19"/>
        <v>47957.868522650817</v>
      </c>
      <c r="AB8" s="28">
        <f t="shared" si="17"/>
        <v>11989.467130662704</v>
      </c>
      <c r="AC8" s="28">
        <f t="shared" si="17"/>
        <v>11989.467130662704</v>
      </c>
      <c r="AD8" s="28">
        <f t="shared" si="17"/>
        <v>11989.467130662704</v>
      </c>
      <c r="AE8" s="28">
        <f t="shared" si="17"/>
        <v>11989.467130662704</v>
      </c>
      <c r="AF8" s="28">
        <f t="shared" si="17"/>
        <v>11989.467130662704</v>
      </c>
      <c r="AG8" s="28">
        <f t="shared" si="17"/>
        <v>11989.467130662704</v>
      </c>
      <c r="AH8" s="28">
        <f t="shared" si="17"/>
        <v>11989.467130662704</v>
      </c>
      <c r="AI8" s="28">
        <f t="shared" si="17"/>
        <v>11989.467130662704</v>
      </c>
      <c r="AJ8" s="28">
        <f t="shared" si="17"/>
        <v>11989.467130662704</v>
      </c>
      <c r="AK8" s="63">
        <f t="shared" si="20"/>
        <v>143873.60556795241</v>
      </c>
      <c r="AL8" s="28">
        <f t="shared" si="17"/>
        <v>11989.467130662704</v>
      </c>
      <c r="AM8" s="28">
        <f t="shared" si="17"/>
        <v>11989.467130662704</v>
      </c>
      <c r="AN8" s="28">
        <f t="shared" si="17"/>
        <v>11989.467130662704</v>
      </c>
      <c r="AO8" s="86">
        <f t="shared" si="21"/>
        <v>143873.60556795241</v>
      </c>
      <c r="AP8" s="28">
        <f t="shared" ref="AP8:BG22" si="41">IF(ISBLANK($R8),IF(AND($Q8&lt;=AP$2,$S8&gt;=AP$2),$N8/12," "),IF(AND($Q8&lt;=AP$2,$R8&gt;=AP$2),$N8/12," "))</f>
        <v>11989.467130662704</v>
      </c>
      <c r="AQ8" s="28">
        <f t="shared" si="41"/>
        <v>11989.467130662704</v>
      </c>
      <c r="AR8" s="28">
        <f t="shared" si="41"/>
        <v>11989.467130662704</v>
      </c>
      <c r="AS8" s="28">
        <f t="shared" si="41"/>
        <v>11989.467130662704</v>
      </c>
      <c r="AT8" s="28">
        <f t="shared" si="41"/>
        <v>11989.467130662704</v>
      </c>
      <c r="AU8" s="28">
        <f t="shared" si="41"/>
        <v>11989.467130662704</v>
      </c>
      <c r="AV8" s="28">
        <f t="shared" si="41"/>
        <v>11989.467130662704</v>
      </c>
      <c r="AW8" s="28">
        <f t="shared" si="41"/>
        <v>11989.467130662704</v>
      </c>
      <c r="AX8" s="28">
        <f t="shared" si="41"/>
        <v>11989.467130662704</v>
      </c>
      <c r="AY8" s="63">
        <f t="shared" si="22"/>
        <v>143873.60556795241</v>
      </c>
      <c r="AZ8" s="28">
        <f t="shared" si="41"/>
        <v>11989.467130662704</v>
      </c>
      <c r="BA8" s="28">
        <f t="shared" si="41"/>
        <v>11989.467130662704</v>
      </c>
      <c r="BB8" s="28">
        <f t="shared" si="41"/>
        <v>11989.467130662704</v>
      </c>
      <c r="BC8" s="86">
        <f t="shared" si="23"/>
        <v>143873.60556795241</v>
      </c>
      <c r="BD8" s="28">
        <f t="shared" si="41"/>
        <v>11989.467130662704</v>
      </c>
      <c r="BE8" s="28">
        <f t="shared" si="41"/>
        <v>11989.467130662704</v>
      </c>
      <c r="BF8" s="28">
        <f t="shared" si="41"/>
        <v>11989.467130662704</v>
      </c>
      <c r="BG8" s="28">
        <f t="shared" si="41"/>
        <v>11989.467130662704</v>
      </c>
      <c r="BH8" s="28">
        <f t="shared" ref="BH8:BY22" si="42">IF(ISBLANK($R8),IF(AND($Q8&lt;=BH$2,$S8&gt;=BH$2),$N8/12," "),IF(AND($Q8&lt;=BH$2,$R8&gt;=BH$2),$N8/12," "))</f>
        <v>11989.467130662704</v>
      </c>
      <c r="BI8" s="28">
        <f t="shared" si="42"/>
        <v>11989.467130662704</v>
      </c>
      <c r="BJ8" s="28">
        <f t="shared" si="42"/>
        <v>11989.467130662704</v>
      </c>
      <c r="BK8" s="28">
        <f t="shared" si="42"/>
        <v>11989.467130662704</v>
      </c>
      <c r="BL8" s="28">
        <f t="shared" si="42"/>
        <v>11989.467130662704</v>
      </c>
      <c r="BM8" s="63">
        <f t="shared" si="24"/>
        <v>143873.60556795241</v>
      </c>
      <c r="BN8" s="28">
        <f t="shared" si="42"/>
        <v>11989.467130662704</v>
      </c>
      <c r="BO8" s="28">
        <f t="shared" si="42"/>
        <v>11989.467130662704</v>
      </c>
      <c r="BP8" s="28">
        <f t="shared" si="42"/>
        <v>11989.467130662704</v>
      </c>
      <c r="BQ8" s="86">
        <f t="shared" si="25"/>
        <v>143873.60556795241</v>
      </c>
      <c r="BR8" s="28">
        <f t="shared" si="42"/>
        <v>11989.467130662704</v>
      </c>
      <c r="BS8" s="28">
        <f t="shared" si="42"/>
        <v>11989.467130662704</v>
      </c>
      <c r="BT8" s="28">
        <f t="shared" si="42"/>
        <v>11989.467130662704</v>
      </c>
      <c r="BU8" s="28">
        <f t="shared" si="42"/>
        <v>11989.467130662704</v>
      </c>
      <c r="BV8" s="28">
        <f t="shared" si="42"/>
        <v>11989.467130662704</v>
      </c>
      <c r="BW8" s="28">
        <f t="shared" si="42"/>
        <v>11989.467130662704</v>
      </c>
      <c r="BX8" s="28">
        <f t="shared" si="42"/>
        <v>11989.467130662704</v>
      </c>
      <c r="BY8" s="28">
        <f t="shared" si="42"/>
        <v>11989.467130662704</v>
      </c>
      <c r="BZ8" s="28">
        <f t="shared" si="40"/>
        <v>11989.467130662704</v>
      </c>
      <c r="CA8" s="63">
        <f t="shared" si="26"/>
        <v>143873.60556795241</v>
      </c>
      <c r="CB8" s="28">
        <f t="shared" si="40"/>
        <v>11989.467130662704</v>
      </c>
      <c r="CC8" s="28">
        <f t="shared" si="40"/>
        <v>11989.467130662704</v>
      </c>
      <c r="CD8" s="28">
        <f t="shared" si="40"/>
        <v>11989.467130662704</v>
      </c>
      <c r="CE8" s="86">
        <f t="shared" si="27"/>
        <v>143873.60556795241</v>
      </c>
      <c r="CF8" s="28">
        <f t="shared" si="40"/>
        <v>11989.467130662704</v>
      </c>
      <c r="CG8" s="79">
        <f t="shared" si="28"/>
        <v>111615.23465843103</v>
      </c>
      <c r="CH8" s="81">
        <f t="shared" si="29"/>
        <v>111615.23465843103</v>
      </c>
      <c r="CI8" s="28">
        <f t="shared" si="30"/>
        <v>111615.23465843103</v>
      </c>
      <c r="CJ8" s="28">
        <f t="shared" si="30"/>
        <v>111615.23465843103</v>
      </c>
      <c r="CK8" s="28">
        <f t="shared" si="30"/>
        <v>111615.23465843103</v>
      </c>
      <c r="CL8" s="28">
        <f t="shared" si="30"/>
        <v>111615.23465843103</v>
      </c>
      <c r="CM8" s="28">
        <f t="shared" si="10"/>
        <v>111615.23465843103</v>
      </c>
      <c r="CN8" s="28">
        <f t="shared" si="10"/>
        <v>111615.23465843103</v>
      </c>
      <c r="CO8" s="28">
        <f t="shared" si="10"/>
        <v>111615.23465843103</v>
      </c>
      <c r="CP8" s="28">
        <f t="shared" si="10"/>
        <v>111615.23465843103</v>
      </c>
      <c r="CQ8" s="28">
        <f t="shared" si="10"/>
        <v>111615.23465843103</v>
      </c>
      <c r="CR8" s="28">
        <f t="shared" si="10"/>
        <v>111615.23465843103</v>
      </c>
      <c r="CS8" s="28">
        <f t="shared" si="10"/>
        <v>111615.23465843103</v>
      </c>
      <c r="CT8" s="28">
        <f t="shared" si="10"/>
        <v>111615.23465843103</v>
      </c>
      <c r="CU8" s="80">
        <f t="shared" si="31"/>
        <v>1339382.8159011723</v>
      </c>
      <c r="CV8" s="28">
        <f t="shared" si="32"/>
        <v>111615.23465843103</v>
      </c>
      <c r="CW8" s="28">
        <f t="shared" si="11"/>
        <v>111615.23465843103</v>
      </c>
      <c r="CX8" s="28">
        <f t="shared" si="11"/>
        <v>111615.23465843103</v>
      </c>
      <c r="CY8" s="28">
        <f t="shared" si="11"/>
        <v>111615.23465843103</v>
      </c>
      <c r="CZ8" s="28">
        <f t="shared" si="11"/>
        <v>111615.23465843103</v>
      </c>
      <c r="DA8" s="28">
        <f t="shared" si="11"/>
        <v>111615.23465843103</v>
      </c>
      <c r="DB8" s="28">
        <f t="shared" si="11"/>
        <v>111615.23465843103</v>
      </c>
      <c r="DC8" s="28">
        <f t="shared" si="11"/>
        <v>111615.23465843103</v>
      </c>
      <c r="DD8" s="28">
        <f t="shared" si="11"/>
        <v>111615.23465843103</v>
      </c>
      <c r="DE8" s="28">
        <f t="shared" si="11"/>
        <v>111615.23465843103</v>
      </c>
      <c r="DF8" s="28">
        <f t="shared" si="11"/>
        <v>111615.23465843103</v>
      </c>
      <c r="DG8" s="28">
        <f t="shared" si="11"/>
        <v>111615.23465843103</v>
      </c>
      <c r="DH8" s="80">
        <f t="shared" si="33"/>
        <v>1339382.8159011723</v>
      </c>
      <c r="DI8" s="28">
        <f t="shared" si="34"/>
        <v>111615.23465843103</v>
      </c>
      <c r="DJ8" s="28">
        <f t="shared" si="12"/>
        <v>111615.23465843103</v>
      </c>
      <c r="DK8" s="28">
        <f t="shared" si="12"/>
        <v>111615.23465843103</v>
      </c>
      <c r="DL8" s="28">
        <f t="shared" si="12"/>
        <v>111615.23465843103</v>
      </c>
      <c r="DM8" s="28">
        <f t="shared" si="12"/>
        <v>111615.23465843103</v>
      </c>
      <c r="DN8" s="28">
        <f t="shared" si="12"/>
        <v>111615.23465843103</v>
      </c>
      <c r="DO8" s="28">
        <f t="shared" si="12"/>
        <v>111615.23465843103</v>
      </c>
      <c r="DP8" s="28">
        <f t="shared" si="12"/>
        <v>111615.23465843103</v>
      </c>
      <c r="DQ8" s="28">
        <f t="shared" si="12"/>
        <v>111615.23465843103</v>
      </c>
      <c r="DR8" s="28">
        <f t="shared" si="12"/>
        <v>111615.23465843103</v>
      </c>
      <c r="DS8" s="28">
        <f t="shared" si="12"/>
        <v>111615.23465843103</v>
      </c>
      <c r="DT8" s="28">
        <f t="shared" si="12"/>
        <v>111615.23465843103</v>
      </c>
      <c r="DU8" s="80">
        <f t="shared" si="35"/>
        <v>1339382.8159011723</v>
      </c>
      <c r="DV8" s="28">
        <f t="shared" si="36"/>
        <v>111615.23465843103</v>
      </c>
      <c r="DW8" s="28">
        <f t="shared" si="13"/>
        <v>111615.23465843103</v>
      </c>
      <c r="DX8" s="28">
        <f t="shared" si="13"/>
        <v>111615.23465843103</v>
      </c>
      <c r="DY8" s="28">
        <f t="shared" si="13"/>
        <v>111615.23465843103</v>
      </c>
      <c r="DZ8" s="28">
        <f t="shared" si="13"/>
        <v>111615.23465843103</v>
      </c>
      <c r="EA8" s="28">
        <f t="shared" si="13"/>
        <v>111615.23465843103</v>
      </c>
      <c r="EB8" s="28">
        <f t="shared" si="13"/>
        <v>111615.23465843103</v>
      </c>
      <c r="EC8" s="28">
        <f t="shared" si="13"/>
        <v>111615.23465843103</v>
      </c>
      <c r="ED8" s="28">
        <f t="shared" si="13"/>
        <v>111615.23465843103</v>
      </c>
      <c r="EE8" s="28">
        <f t="shared" si="13"/>
        <v>111615.23465843103</v>
      </c>
      <c r="EF8" s="28">
        <f t="shared" si="13"/>
        <v>111615.23465843103</v>
      </c>
      <c r="EG8" s="28">
        <f t="shared" si="13"/>
        <v>111615.23465843103</v>
      </c>
      <c r="EH8" s="80">
        <f t="shared" si="37"/>
        <v>1339382.8159011723</v>
      </c>
      <c r="EI8" s="28">
        <f t="shared" si="38"/>
        <v>111615.23465843103</v>
      </c>
      <c r="EJ8" s="28">
        <f t="shared" si="14"/>
        <v>111615.23465843103</v>
      </c>
      <c r="EK8" s="28">
        <f t="shared" si="14"/>
        <v>111615.23465843103</v>
      </c>
      <c r="EL8" s="28">
        <f t="shared" si="14"/>
        <v>111615.23465843103</v>
      </c>
    </row>
    <row r="9" spans="1:142" x14ac:dyDescent="0.25">
      <c r="A9" s="18" t="str">
        <f t="shared" si="15"/>
        <v>MQUAccommodationWave 1</v>
      </c>
      <c r="B9" s="30" t="s">
        <v>18</v>
      </c>
      <c r="C9" s="21" t="s">
        <v>46</v>
      </c>
      <c r="D9" s="3"/>
      <c r="E9" s="3"/>
      <c r="F9" s="3"/>
      <c r="G9" s="3" t="s">
        <v>44</v>
      </c>
      <c r="H9" s="3"/>
      <c r="I9" s="3"/>
      <c r="J9" s="3" t="s">
        <v>67</v>
      </c>
      <c r="K9" s="3"/>
      <c r="L9" s="3" t="s">
        <v>34</v>
      </c>
      <c r="M9" s="20">
        <v>1285416.4712726416</v>
      </c>
      <c r="N9" s="11">
        <v>141716.16607044378</v>
      </c>
      <c r="O9" s="12"/>
      <c r="P9" s="11">
        <f t="shared" si="0"/>
        <v>1143700.3052021977</v>
      </c>
      <c r="Q9" s="9">
        <v>42705</v>
      </c>
      <c r="R9" s="9"/>
      <c r="S9" s="9" t="str">
        <f t="shared" si="16"/>
        <v>1-Apr-21</v>
      </c>
      <c r="T9" s="9" t="str">
        <f>VLOOKUP(Q9,'Support Tab'!$A:$B,2,0)</f>
        <v>CY1</v>
      </c>
      <c r="U9" s="4"/>
      <c r="V9" s="28">
        <f t="shared" si="17"/>
        <v>11809.680505870316</v>
      </c>
      <c r="W9" s="60">
        <f t="shared" si="18"/>
        <v>11809.680505870316</v>
      </c>
      <c r="X9" s="28">
        <f t="shared" si="17"/>
        <v>11809.680505870316</v>
      </c>
      <c r="Y9" s="28">
        <f t="shared" si="17"/>
        <v>11809.680505870316</v>
      </c>
      <c r="Z9" s="28">
        <f t="shared" si="17"/>
        <v>11809.680505870316</v>
      </c>
      <c r="AA9" s="86">
        <f t="shared" si="19"/>
        <v>47238.722023481263</v>
      </c>
      <c r="AB9" s="28">
        <f t="shared" si="17"/>
        <v>11809.680505870316</v>
      </c>
      <c r="AC9" s="28">
        <f t="shared" si="17"/>
        <v>11809.680505870316</v>
      </c>
      <c r="AD9" s="28">
        <f t="shared" si="17"/>
        <v>11809.680505870316</v>
      </c>
      <c r="AE9" s="28">
        <f t="shared" si="17"/>
        <v>11809.680505870316</v>
      </c>
      <c r="AF9" s="28">
        <f t="shared" si="17"/>
        <v>11809.680505870316</v>
      </c>
      <c r="AG9" s="28">
        <f t="shared" si="17"/>
        <v>11809.680505870316</v>
      </c>
      <c r="AH9" s="28">
        <f t="shared" si="17"/>
        <v>11809.680505870316</v>
      </c>
      <c r="AI9" s="28">
        <f t="shared" si="17"/>
        <v>11809.680505870316</v>
      </c>
      <c r="AJ9" s="28">
        <f t="shared" si="17"/>
        <v>11809.680505870316</v>
      </c>
      <c r="AK9" s="63">
        <f t="shared" si="20"/>
        <v>141716.16607044378</v>
      </c>
      <c r="AL9" s="28">
        <f t="shared" si="17"/>
        <v>11809.680505870316</v>
      </c>
      <c r="AM9" s="28">
        <f t="shared" si="17"/>
        <v>11809.680505870316</v>
      </c>
      <c r="AN9" s="28">
        <f t="shared" si="17"/>
        <v>11809.680505870316</v>
      </c>
      <c r="AO9" s="86">
        <f t="shared" si="21"/>
        <v>141716.16607044378</v>
      </c>
      <c r="AP9" s="28">
        <f t="shared" si="41"/>
        <v>11809.680505870316</v>
      </c>
      <c r="AQ9" s="28">
        <f t="shared" si="41"/>
        <v>11809.680505870316</v>
      </c>
      <c r="AR9" s="28">
        <f t="shared" si="41"/>
        <v>11809.680505870316</v>
      </c>
      <c r="AS9" s="28">
        <f t="shared" si="41"/>
        <v>11809.680505870316</v>
      </c>
      <c r="AT9" s="28">
        <f t="shared" si="41"/>
        <v>11809.680505870316</v>
      </c>
      <c r="AU9" s="28">
        <f t="shared" si="41"/>
        <v>11809.680505870316</v>
      </c>
      <c r="AV9" s="28">
        <f t="shared" si="41"/>
        <v>11809.680505870316</v>
      </c>
      <c r="AW9" s="28">
        <f t="shared" si="41"/>
        <v>11809.680505870316</v>
      </c>
      <c r="AX9" s="28">
        <f t="shared" si="41"/>
        <v>11809.680505870316</v>
      </c>
      <c r="AY9" s="63">
        <f t="shared" si="22"/>
        <v>141716.16607044378</v>
      </c>
      <c r="AZ9" s="28">
        <f t="shared" si="41"/>
        <v>11809.680505870316</v>
      </c>
      <c r="BA9" s="28">
        <f t="shared" si="41"/>
        <v>11809.680505870316</v>
      </c>
      <c r="BB9" s="28">
        <f t="shared" si="41"/>
        <v>11809.680505870316</v>
      </c>
      <c r="BC9" s="86">
        <f t="shared" si="23"/>
        <v>141716.16607044378</v>
      </c>
      <c r="BD9" s="28">
        <f t="shared" si="41"/>
        <v>11809.680505870316</v>
      </c>
      <c r="BE9" s="28">
        <f t="shared" si="41"/>
        <v>11809.680505870316</v>
      </c>
      <c r="BF9" s="28">
        <f t="shared" si="41"/>
        <v>11809.680505870316</v>
      </c>
      <c r="BG9" s="28">
        <f t="shared" si="41"/>
        <v>11809.680505870316</v>
      </c>
      <c r="BH9" s="28">
        <f t="shared" si="42"/>
        <v>11809.680505870316</v>
      </c>
      <c r="BI9" s="28">
        <f t="shared" si="42"/>
        <v>11809.680505870316</v>
      </c>
      <c r="BJ9" s="28">
        <f t="shared" si="42"/>
        <v>11809.680505870316</v>
      </c>
      <c r="BK9" s="28">
        <f t="shared" si="42"/>
        <v>11809.680505870316</v>
      </c>
      <c r="BL9" s="28">
        <f t="shared" si="42"/>
        <v>11809.680505870316</v>
      </c>
      <c r="BM9" s="63">
        <f t="shared" si="24"/>
        <v>141716.16607044378</v>
      </c>
      <c r="BN9" s="28">
        <f t="shared" si="42"/>
        <v>11809.680505870316</v>
      </c>
      <c r="BO9" s="28">
        <f t="shared" si="42"/>
        <v>11809.680505870316</v>
      </c>
      <c r="BP9" s="28">
        <f t="shared" si="42"/>
        <v>11809.680505870316</v>
      </c>
      <c r="BQ9" s="86">
        <f t="shared" si="25"/>
        <v>141716.16607044378</v>
      </c>
      <c r="BR9" s="28">
        <f t="shared" si="42"/>
        <v>11809.680505870316</v>
      </c>
      <c r="BS9" s="28">
        <f t="shared" si="42"/>
        <v>11809.680505870316</v>
      </c>
      <c r="BT9" s="28">
        <f t="shared" si="42"/>
        <v>11809.680505870316</v>
      </c>
      <c r="BU9" s="28">
        <f t="shared" si="42"/>
        <v>11809.680505870316</v>
      </c>
      <c r="BV9" s="28">
        <f t="shared" si="42"/>
        <v>11809.680505870316</v>
      </c>
      <c r="BW9" s="28">
        <f t="shared" si="42"/>
        <v>11809.680505870316</v>
      </c>
      <c r="BX9" s="28">
        <f t="shared" si="42"/>
        <v>11809.680505870316</v>
      </c>
      <c r="BY9" s="28">
        <f t="shared" si="42"/>
        <v>11809.680505870316</v>
      </c>
      <c r="BZ9" s="28">
        <f t="shared" si="40"/>
        <v>11809.680505870316</v>
      </c>
      <c r="CA9" s="63">
        <f t="shared" si="26"/>
        <v>141716.16607044378</v>
      </c>
      <c r="CB9" s="28">
        <f t="shared" si="40"/>
        <v>11809.680505870316</v>
      </c>
      <c r="CC9" s="28">
        <f t="shared" si="40"/>
        <v>11809.680505870316</v>
      </c>
      <c r="CD9" s="28">
        <f t="shared" si="40"/>
        <v>11809.680505870316</v>
      </c>
      <c r="CE9" s="86">
        <f t="shared" si="27"/>
        <v>141716.16607044378</v>
      </c>
      <c r="CF9" s="28">
        <f t="shared" si="40"/>
        <v>11809.680505870316</v>
      </c>
      <c r="CG9" s="79">
        <f t="shared" si="28"/>
        <v>107118.03927272013</v>
      </c>
      <c r="CH9" s="81">
        <f t="shared" si="29"/>
        <v>107118.03927272013</v>
      </c>
      <c r="CI9" s="28">
        <f t="shared" si="30"/>
        <v>107118.03927272013</v>
      </c>
      <c r="CJ9" s="28">
        <f t="shared" si="30"/>
        <v>107118.03927272013</v>
      </c>
      <c r="CK9" s="28">
        <f t="shared" si="30"/>
        <v>107118.03927272013</v>
      </c>
      <c r="CL9" s="28">
        <f t="shared" si="30"/>
        <v>107118.03927272013</v>
      </c>
      <c r="CM9" s="28">
        <f t="shared" si="10"/>
        <v>107118.03927272013</v>
      </c>
      <c r="CN9" s="28">
        <f t="shared" si="10"/>
        <v>107118.03927272013</v>
      </c>
      <c r="CO9" s="28">
        <f t="shared" si="10"/>
        <v>107118.03927272013</v>
      </c>
      <c r="CP9" s="28">
        <f t="shared" si="10"/>
        <v>107118.03927272013</v>
      </c>
      <c r="CQ9" s="28">
        <f t="shared" si="10"/>
        <v>107118.03927272013</v>
      </c>
      <c r="CR9" s="28">
        <f t="shared" si="10"/>
        <v>107118.03927272013</v>
      </c>
      <c r="CS9" s="28">
        <f t="shared" si="10"/>
        <v>107118.03927272013</v>
      </c>
      <c r="CT9" s="28">
        <f t="shared" si="10"/>
        <v>107118.03927272013</v>
      </c>
      <c r="CU9" s="80">
        <f t="shared" si="31"/>
        <v>1285416.4712726418</v>
      </c>
      <c r="CV9" s="28">
        <f t="shared" si="32"/>
        <v>107118.03927272013</v>
      </c>
      <c r="CW9" s="28">
        <f t="shared" si="11"/>
        <v>107118.03927272013</v>
      </c>
      <c r="CX9" s="28">
        <f t="shared" si="11"/>
        <v>107118.03927272013</v>
      </c>
      <c r="CY9" s="28">
        <f t="shared" si="11"/>
        <v>107118.03927272013</v>
      </c>
      <c r="CZ9" s="28">
        <f t="shared" si="11"/>
        <v>107118.03927272013</v>
      </c>
      <c r="DA9" s="28">
        <f t="shared" si="11"/>
        <v>107118.03927272013</v>
      </c>
      <c r="DB9" s="28">
        <f t="shared" si="11"/>
        <v>107118.03927272013</v>
      </c>
      <c r="DC9" s="28">
        <f t="shared" si="11"/>
        <v>107118.03927272013</v>
      </c>
      <c r="DD9" s="28">
        <f t="shared" si="11"/>
        <v>107118.03927272013</v>
      </c>
      <c r="DE9" s="28">
        <f t="shared" si="11"/>
        <v>107118.03927272013</v>
      </c>
      <c r="DF9" s="28">
        <f t="shared" si="11"/>
        <v>107118.03927272013</v>
      </c>
      <c r="DG9" s="28">
        <f t="shared" si="11"/>
        <v>107118.03927272013</v>
      </c>
      <c r="DH9" s="80">
        <f t="shared" si="33"/>
        <v>1285416.4712726418</v>
      </c>
      <c r="DI9" s="28">
        <f t="shared" si="34"/>
        <v>107118.03927272013</v>
      </c>
      <c r="DJ9" s="28">
        <f t="shared" si="12"/>
        <v>107118.03927272013</v>
      </c>
      <c r="DK9" s="28">
        <f t="shared" si="12"/>
        <v>107118.03927272013</v>
      </c>
      <c r="DL9" s="28">
        <f t="shared" si="12"/>
        <v>107118.03927272013</v>
      </c>
      <c r="DM9" s="28">
        <f t="shared" si="12"/>
        <v>107118.03927272013</v>
      </c>
      <c r="DN9" s="28">
        <f t="shared" si="12"/>
        <v>107118.03927272013</v>
      </c>
      <c r="DO9" s="28">
        <f t="shared" si="12"/>
        <v>107118.03927272013</v>
      </c>
      <c r="DP9" s="28">
        <f t="shared" si="12"/>
        <v>107118.03927272013</v>
      </c>
      <c r="DQ9" s="28">
        <f t="shared" si="12"/>
        <v>107118.03927272013</v>
      </c>
      <c r="DR9" s="28">
        <f t="shared" si="12"/>
        <v>107118.03927272013</v>
      </c>
      <c r="DS9" s="28">
        <f t="shared" si="12"/>
        <v>107118.03927272013</v>
      </c>
      <c r="DT9" s="28">
        <f t="shared" si="12"/>
        <v>107118.03927272013</v>
      </c>
      <c r="DU9" s="80">
        <f t="shared" si="35"/>
        <v>1285416.4712726418</v>
      </c>
      <c r="DV9" s="28">
        <f t="shared" si="36"/>
        <v>107118.03927272013</v>
      </c>
      <c r="DW9" s="28">
        <f t="shared" si="13"/>
        <v>107118.03927272013</v>
      </c>
      <c r="DX9" s="28">
        <f t="shared" si="13"/>
        <v>107118.03927272013</v>
      </c>
      <c r="DY9" s="28">
        <f t="shared" si="13"/>
        <v>107118.03927272013</v>
      </c>
      <c r="DZ9" s="28">
        <f t="shared" si="13"/>
        <v>107118.03927272013</v>
      </c>
      <c r="EA9" s="28">
        <f t="shared" si="13"/>
        <v>107118.03927272013</v>
      </c>
      <c r="EB9" s="28">
        <f t="shared" si="13"/>
        <v>107118.03927272013</v>
      </c>
      <c r="EC9" s="28">
        <f t="shared" si="13"/>
        <v>107118.03927272013</v>
      </c>
      <c r="ED9" s="28">
        <f t="shared" si="13"/>
        <v>107118.03927272013</v>
      </c>
      <c r="EE9" s="28">
        <f t="shared" si="13"/>
        <v>107118.03927272013</v>
      </c>
      <c r="EF9" s="28">
        <f t="shared" si="13"/>
        <v>107118.03927272013</v>
      </c>
      <c r="EG9" s="28">
        <f t="shared" si="13"/>
        <v>107118.03927272013</v>
      </c>
      <c r="EH9" s="80">
        <f t="shared" si="37"/>
        <v>1285416.4712726418</v>
      </c>
      <c r="EI9" s="28">
        <f t="shared" si="38"/>
        <v>107118.03927272013</v>
      </c>
      <c r="EJ9" s="28">
        <f t="shared" si="14"/>
        <v>107118.03927272013</v>
      </c>
      <c r="EK9" s="28">
        <f t="shared" si="14"/>
        <v>107118.03927272013</v>
      </c>
      <c r="EL9" s="28">
        <f t="shared" si="14"/>
        <v>107118.03927272013</v>
      </c>
    </row>
    <row r="10" spans="1:142" x14ac:dyDescent="0.25">
      <c r="A10" s="18" t="str">
        <f t="shared" si="15"/>
        <v>MURAccommodationWave 1</v>
      </c>
      <c r="B10" s="30" t="s">
        <v>19</v>
      </c>
      <c r="C10" s="21" t="s">
        <v>46</v>
      </c>
      <c r="D10" s="3"/>
      <c r="E10" s="3"/>
      <c r="F10" s="3"/>
      <c r="G10" s="3" t="s">
        <v>44</v>
      </c>
      <c r="H10" s="3"/>
      <c r="I10" s="3"/>
      <c r="J10" s="3" t="s">
        <v>67</v>
      </c>
      <c r="K10" s="3"/>
      <c r="L10" s="3" t="s">
        <v>34</v>
      </c>
      <c r="M10" s="20">
        <v>502811.31059085624</v>
      </c>
      <c r="N10" s="11">
        <v>63164.859405090399</v>
      </c>
      <c r="O10" s="12"/>
      <c r="P10" s="11">
        <f t="shared" si="0"/>
        <v>439646.45118576585</v>
      </c>
      <c r="Q10" s="9">
        <v>42705</v>
      </c>
      <c r="R10" s="9"/>
      <c r="S10" s="9" t="str">
        <f t="shared" si="16"/>
        <v>1-Apr-21</v>
      </c>
      <c r="T10" s="9" t="str">
        <f>VLOOKUP(Q10,'Support Tab'!$A:$B,2,0)</f>
        <v>CY1</v>
      </c>
      <c r="U10" s="4"/>
      <c r="V10" s="28">
        <f t="shared" si="17"/>
        <v>5263.7382837575333</v>
      </c>
      <c r="W10" s="60">
        <f t="shared" si="18"/>
        <v>5263.7382837575333</v>
      </c>
      <c r="X10" s="28">
        <f t="shared" si="17"/>
        <v>5263.7382837575333</v>
      </c>
      <c r="Y10" s="28">
        <f t="shared" si="17"/>
        <v>5263.7382837575333</v>
      </c>
      <c r="Z10" s="28">
        <f t="shared" si="17"/>
        <v>5263.7382837575333</v>
      </c>
      <c r="AA10" s="86">
        <f t="shared" si="19"/>
        <v>21054.953135030133</v>
      </c>
      <c r="AB10" s="28">
        <f t="shared" si="17"/>
        <v>5263.7382837575333</v>
      </c>
      <c r="AC10" s="28">
        <f t="shared" si="17"/>
        <v>5263.7382837575333</v>
      </c>
      <c r="AD10" s="28">
        <f t="shared" si="17"/>
        <v>5263.7382837575333</v>
      </c>
      <c r="AE10" s="28">
        <f t="shared" si="17"/>
        <v>5263.7382837575333</v>
      </c>
      <c r="AF10" s="28">
        <f t="shared" si="17"/>
        <v>5263.7382837575333</v>
      </c>
      <c r="AG10" s="28">
        <f t="shared" si="17"/>
        <v>5263.7382837575333</v>
      </c>
      <c r="AH10" s="28">
        <f t="shared" si="17"/>
        <v>5263.7382837575333</v>
      </c>
      <c r="AI10" s="28">
        <f t="shared" si="17"/>
        <v>5263.7382837575333</v>
      </c>
      <c r="AJ10" s="28">
        <f t="shared" si="17"/>
        <v>5263.7382837575333</v>
      </c>
      <c r="AK10" s="63">
        <f t="shared" si="20"/>
        <v>63164.859405090414</v>
      </c>
      <c r="AL10" s="28">
        <f t="shared" si="17"/>
        <v>5263.7382837575333</v>
      </c>
      <c r="AM10" s="28">
        <f t="shared" si="17"/>
        <v>5263.7382837575333</v>
      </c>
      <c r="AN10" s="28">
        <f t="shared" si="17"/>
        <v>5263.7382837575333</v>
      </c>
      <c r="AO10" s="86">
        <f t="shared" si="21"/>
        <v>63164.859405090414</v>
      </c>
      <c r="AP10" s="28">
        <f t="shared" si="41"/>
        <v>5263.7382837575333</v>
      </c>
      <c r="AQ10" s="28">
        <f t="shared" si="41"/>
        <v>5263.7382837575333</v>
      </c>
      <c r="AR10" s="28">
        <f t="shared" si="41"/>
        <v>5263.7382837575333</v>
      </c>
      <c r="AS10" s="28">
        <f t="shared" si="41"/>
        <v>5263.7382837575333</v>
      </c>
      <c r="AT10" s="28">
        <f t="shared" si="41"/>
        <v>5263.7382837575333</v>
      </c>
      <c r="AU10" s="28">
        <f t="shared" si="41"/>
        <v>5263.7382837575333</v>
      </c>
      <c r="AV10" s="28">
        <f t="shared" si="41"/>
        <v>5263.7382837575333</v>
      </c>
      <c r="AW10" s="28">
        <f t="shared" si="41"/>
        <v>5263.7382837575333</v>
      </c>
      <c r="AX10" s="28">
        <f t="shared" si="41"/>
        <v>5263.7382837575333</v>
      </c>
      <c r="AY10" s="63">
        <f t="shared" si="22"/>
        <v>63164.859405090414</v>
      </c>
      <c r="AZ10" s="28">
        <f t="shared" si="41"/>
        <v>5263.7382837575333</v>
      </c>
      <c r="BA10" s="28">
        <f t="shared" si="41"/>
        <v>5263.7382837575333</v>
      </c>
      <c r="BB10" s="28">
        <f t="shared" si="41"/>
        <v>5263.7382837575333</v>
      </c>
      <c r="BC10" s="86">
        <f t="shared" si="23"/>
        <v>63164.859405090414</v>
      </c>
      <c r="BD10" s="28">
        <f t="shared" si="41"/>
        <v>5263.7382837575333</v>
      </c>
      <c r="BE10" s="28">
        <f t="shared" si="41"/>
        <v>5263.7382837575333</v>
      </c>
      <c r="BF10" s="28">
        <f t="shared" si="41"/>
        <v>5263.7382837575333</v>
      </c>
      <c r="BG10" s="28">
        <f t="shared" si="41"/>
        <v>5263.7382837575333</v>
      </c>
      <c r="BH10" s="28">
        <f t="shared" si="42"/>
        <v>5263.7382837575333</v>
      </c>
      <c r="BI10" s="28">
        <f t="shared" si="42"/>
        <v>5263.7382837575333</v>
      </c>
      <c r="BJ10" s="28">
        <f t="shared" si="42"/>
        <v>5263.7382837575333</v>
      </c>
      <c r="BK10" s="28">
        <f t="shared" si="42"/>
        <v>5263.7382837575333</v>
      </c>
      <c r="BL10" s="28">
        <f t="shared" si="42"/>
        <v>5263.7382837575333</v>
      </c>
      <c r="BM10" s="63">
        <f t="shared" si="24"/>
        <v>63164.859405090414</v>
      </c>
      <c r="BN10" s="28">
        <f t="shared" si="42"/>
        <v>5263.7382837575333</v>
      </c>
      <c r="BO10" s="28">
        <f t="shared" si="42"/>
        <v>5263.7382837575333</v>
      </c>
      <c r="BP10" s="28">
        <f t="shared" si="42"/>
        <v>5263.7382837575333</v>
      </c>
      <c r="BQ10" s="86">
        <f t="shared" si="25"/>
        <v>63164.859405090414</v>
      </c>
      <c r="BR10" s="28">
        <f t="shared" si="42"/>
        <v>5263.7382837575333</v>
      </c>
      <c r="BS10" s="28">
        <f t="shared" si="42"/>
        <v>5263.7382837575333</v>
      </c>
      <c r="BT10" s="28">
        <f t="shared" si="42"/>
        <v>5263.7382837575333</v>
      </c>
      <c r="BU10" s="28">
        <f t="shared" si="42"/>
        <v>5263.7382837575333</v>
      </c>
      <c r="BV10" s="28">
        <f t="shared" si="42"/>
        <v>5263.7382837575333</v>
      </c>
      <c r="BW10" s="28">
        <f t="shared" si="42"/>
        <v>5263.7382837575333</v>
      </c>
      <c r="BX10" s="28">
        <f t="shared" si="42"/>
        <v>5263.7382837575333</v>
      </c>
      <c r="BY10" s="28">
        <f t="shared" si="42"/>
        <v>5263.7382837575333</v>
      </c>
      <c r="BZ10" s="28">
        <f t="shared" si="40"/>
        <v>5263.7382837575333</v>
      </c>
      <c r="CA10" s="63">
        <f t="shared" si="26"/>
        <v>63164.859405090414</v>
      </c>
      <c r="CB10" s="28">
        <f t="shared" si="40"/>
        <v>5263.7382837575333</v>
      </c>
      <c r="CC10" s="28">
        <f t="shared" si="40"/>
        <v>5263.7382837575333</v>
      </c>
      <c r="CD10" s="28">
        <f t="shared" si="40"/>
        <v>5263.7382837575333</v>
      </c>
      <c r="CE10" s="86">
        <f t="shared" si="27"/>
        <v>63164.859405090414</v>
      </c>
      <c r="CF10" s="28">
        <f t="shared" si="40"/>
        <v>5263.7382837575333</v>
      </c>
      <c r="CG10" s="79">
        <f t="shared" si="28"/>
        <v>41900.942549238018</v>
      </c>
      <c r="CH10" s="81">
        <f t="shared" si="29"/>
        <v>41900.942549238018</v>
      </c>
      <c r="CI10" s="28">
        <f t="shared" si="30"/>
        <v>41900.942549238018</v>
      </c>
      <c r="CJ10" s="28">
        <f t="shared" si="30"/>
        <v>41900.942549238018</v>
      </c>
      <c r="CK10" s="28">
        <f t="shared" si="30"/>
        <v>41900.942549238018</v>
      </c>
      <c r="CL10" s="28">
        <f t="shared" si="30"/>
        <v>41900.942549238018</v>
      </c>
      <c r="CM10" s="28">
        <f t="shared" si="10"/>
        <v>41900.942549238018</v>
      </c>
      <c r="CN10" s="28">
        <f t="shared" si="10"/>
        <v>41900.942549238018</v>
      </c>
      <c r="CO10" s="28">
        <f t="shared" si="10"/>
        <v>41900.942549238018</v>
      </c>
      <c r="CP10" s="28">
        <f t="shared" si="10"/>
        <v>41900.942549238018</v>
      </c>
      <c r="CQ10" s="28">
        <f t="shared" si="10"/>
        <v>41900.942549238018</v>
      </c>
      <c r="CR10" s="28">
        <f t="shared" si="10"/>
        <v>41900.942549238018</v>
      </c>
      <c r="CS10" s="28">
        <f t="shared" si="10"/>
        <v>41900.942549238018</v>
      </c>
      <c r="CT10" s="28">
        <f t="shared" si="10"/>
        <v>41900.942549238018</v>
      </c>
      <c r="CU10" s="80">
        <f t="shared" si="31"/>
        <v>502811.3105908563</v>
      </c>
      <c r="CV10" s="28">
        <f t="shared" si="32"/>
        <v>41900.942549238018</v>
      </c>
      <c r="CW10" s="28">
        <f t="shared" si="11"/>
        <v>41900.942549238018</v>
      </c>
      <c r="CX10" s="28">
        <f t="shared" si="11"/>
        <v>41900.942549238018</v>
      </c>
      <c r="CY10" s="28">
        <f t="shared" si="11"/>
        <v>41900.942549238018</v>
      </c>
      <c r="CZ10" s="28">
        <f t="shared" si="11"/>
        <v>41900.942549238018</v>
      </c>
      <c r="DA10" s="28">
        <f t="shared" si="11"/>
        <v>41900.942549238018</v>
      </c>
      <c r="DB10" s="28">
        <f t="shared" si="11"/>
        <v>41900.942549238018</v>
      </c>
      <c r="DC10" s="28">
        <f t="shared" si="11"/>
        <v>41900.942549238018</v>
      </c>
      <c r="DD10" s="28">
        <f t="shared" si="11"/>
        <v>41900.942549238018</v>
      </c>
      <c r="DE10" s="28">
        <f t="shared" si="11"/>
        <v>41900.942549238018</v>
      </c>
      <c r="DF10" s="28">
        <f t="shared" si="11"/>
        <v>41900.942549238018</v>
      </c>
      <c r="DG10" s="28">
        <f t="shared" si="11"/>
        <v>41900.942549238018</v>
      </c>
      <c r="DH10" s="80">
        <f t="shared" si="33"/>
        <v>502811.3105908563</v>
      </c>
      <c r="DI10" s="28">
        <f t="shared" si="34"/>
        <v>41900.942549238018</v>
      </c>
      <c r="DJ10" s="28">
        <f t="shared" si="12"/>
        <v>41900.942549238018</v>
      </c>
      <c r="DK10" s="28">
        <f t="shared" si="12"/>
        <v>41900.942549238018</v>
      </c>
      <c r="DL10" s="28">
        <f t="shared" si="12"/>
        <v>41900.942549238018</v>
      </c>
      <c r="DM10" s="28">
        <f t="shared" si="12"/>
        <v>41900.942549238018</v>
      </c>
      <c r="DN10" s="28">
        <f t="shared" si="12"/>
        <v>41900.942549238018</v>
      </c>
      <c r="DO10" s="28">
        <f t="shared" si="12"/>
        <v>41900.942549238018</v>
      </c>
      <c r="DP10" s="28">
        <f t="shared" si="12"/>
        <v>41900.942549238018</v>
      </c>
      <c r="DQ10" s="28">
        <f t="shared" si="12"/>
        <v>41900.942549238018</v>
      </c>
      <c r="DR10" s="28">
        <f t="shared" si="12"/>
        <v>41900.942549238018</v>
      </c>
      <c r="DS10" s="28">
        <f t="shared" si="12"/>
        <v>41900.942549238018</v>
      </c>
      <c r="DT10" s="28">
        <f t="shared" si="12"/>
        <v>41900.942549238018</v>
      </c>
      <c r="DU10" s="80">
        <f t="shared" si="35"/>
        <v>502811.3105908563</v>
      </c>
      <c r="DV10" s="28">
        <f t="shared" si="36"/>
        <v>41900.942549238018</v>
      </c>
      <c r="DW10" s="28">
        <f t="shared" si="13"/>
        <v>41900.942549238018</v>
      </c>
      <c r="DX10" s="28">
        <f t="shared" si="13"/>
        <v>41900.942549238018</v>
      </c>
      <c r="DY10" s="28">
        <f t="shared" si="13"/>
        <v>41900.942549238018</v>
      </c>
      <c r="DZ10" s="28">
        <f t="shared" si="13"/>
        <v>41900.942549238018</v>
      </c>
      <c r="EA10" s="28">
        <f t="shared" si="13"/>
        <v>41900.942549238018</v>
      </c>
      <c r="EB10" s="28">
        <f t="shared" si="13"/>
        <v>41900.942549238018</v>
      </c>
      <c r="EC10" s="28">
        <f t="shared" si="13"/>
        <v>41900.942549238018</v>
      </c>
      <c r="ED10" s="28">
        <f t="shared" si="13"/>
        <v>41900.942549238018</v>
      </c>
      <c r="EE10" s="28">
        <f t="shared" si="13"/>
        <v>41900.942549238018</v>
      </c>
      <c r="EF10" s="28">
        <f t="shared" si="13"/>
        <v>41900.942549238018</v>
      </c>
      <c r="EG10" s="28">
        <f t="shared" si="13"/>
        <v>41900.942549238018</v>
      </c>
      <c r="EH10" s="80">
        <f t="shared" si="37"/>
        <v>502811.3105908563</v>
      </c>
      <c r="EI10" s="28">
        <f t="shared" si="38"/>
        <v>41900.942549238018</v>
      </c>
      <c r="EJ10" s="28">
        <f t="shared" si="14"/>
        <v>41900.942549238018</v>
      </c>
      <c r="EK10" s="28">
        <f t="shared" si="14"/>
        <v>41900.942549238018</v>
      </c>
      <c r="EL10" s="28">
        <f t="shared" si="14"/>
        <v>41900.942549238018</v>
      </c>
    </row>
    <row r="11" spans="1:142" x14ac:dyDescent="0.25">
      <c r="A11" s="18" t="str">
        <f t="shared" si="15"/>
        <v>RMITAccommodationWave 1</v>
      </c>
      <c r="B11" s="30" t="s">
        <v>20</v>
      </c>
      <c r="C11" s="21" t="s">
        <v>46</v>
      </c>
      <c r="D11" s="3"/>
      <c r="E11" s="3"/>
      <c r="F11" s="3"/>
      <c r="G11" s="3" t="s">
        <v>44</v>
      </c>
      <c r="H11" s="3"/>
      <c r="I11" s="3"/>
      <c r="J11" s="3" t="s">
        <v>67</v>
      </c>
      <c r="K11" s="3"/>
      <c r="L11" s="3" t="s">
        <v>34</v>
      </c>
      <c r="M11" s="20">
        <v>1416407.9672021237</v>
      </c>
      <c r="N11" s="11">
        <v>151432.91857365318</v>
      </c>
      <c r="O11" s="12"/>
      <c r="P11" s="11">
        <f t="shared" si="0"/>
        <v>1264975.0486284706</v>
      </c>
      <c r="Q11" s="9">
        <v>42705</v>
      </c>
      <c r="R11" s="9"/>
      <c r="S11" s="9" t="str">
        <f t="shared" si="16"/>
        <v>1-Apr-21</v>
      </c>
      <c r="T11" s="9" t="str">
        <f>VLOOKUP(Q11,'Support Tab'!$A:$B,2,0)</f>
        <v>CY1</v>
      </c>
      <c r="U11" s="4"/>
      <c r="V11" s="28">
        <f t="shared" si="17"/>
        <v>12619.409881137764</v>
      </c>
      <c r="W11" s="60">
        <f t="shared" si="18"/>
        <v>12619.409881137764</v>
      </c>
      <c r="X11" s="28">
        <f t="shared" si="17"/>
        <v>12619.409881137764</v>
      </c>
      <c r="Y11" s="28">
        <f t="shared" si="17"/>
        <v>12619.409881137764</v>
      </c>
      <c r="Z11" s="28">
        <f t="shared" si="17"/>
        <v>12619.409881137764</v>
      </c>
      <c r="AA11" s="86">
        <f t="shared" si="19"/>
        <v>50477.639524551058</v>
      </c>
      <c r="AB11" s="28">
        <f t="shared" si="17"/>
        <v>12619.409881137764</v>
      </c>
      <c r="AC11" s="28">
        <f t="shared" si="17"/>
        <v>12619.409881137764</v>
      </c>
      <c r="AD11" s="28">
        <f t="shared" si="17"/>
        <v>12619.409881137764</v>
      </c>
      <c r="AE11" s="28">
        <f t="shared" si="17"/>
        <v>12619.409881137764</v>
      </c>
      <c r="AF11" s="28">
        <f t="shared" si="17"/>
        <v>12619.409881137764</v>
      </c>
      <c r="AG11" s="28">
        <f t="shared" si="17"/>
        <v>12619.409881137764</v>
      </c>
      <c r="AH11" s="28">
        <f t="shared" si="17"/>
        <v>12619.409881137764</v>
      </c>
      <c r="AI11" s="28">
        <f t="shared" si="17"/>
        <v>12619.409881137764</v>
      </c>
      <c r="AJ11" s="28">
        <f t="shared" si="17"/>
        <v>12619.409881137764</v>
      </c>
      <c r="AK11" s="63">
        <f t="shared" si="20"/>
        <v>151432.91857365318</v>
      </c>
      <c r="AL11" s="28">
        <f t="shared" si="17"/>
        <v>12619.409881137764</v>
      </c>
      <c r="AM11" s="28">
        <f t="shared" si="17"/>
        <v>12619.409881137764</v>
      </c>
      <c r="AN11" s="28">
        <f t="shared" si="17"/>
        <v>12619.409881137764</v>
      </c>
      <c r="AO11" s="86">
        <f t="shared" si="21"/>
        <v>151432.91857365318</v>
      </c>
      <c r="AP11" s="28">
        <f t="shared" si="41"/>
        <v>12619.409881137764</v>
      </c>
      <c r="AQ11" s="28">
        <f t="shared" si="41"/>
        <v>12619.409881137764</v>
      </c>
      <c r="AR11" s="28">
        <f t="shared" si="41"/>
        <v>12619.409881137764</v>
      </c>
      <c r="AS11" s="28">
        <f t="shared" si="41"/>
        <v>12619.409881137764</v>
      </c>
      <c r="AT11" s="28">
        <f t="shared" si="41"/>
        <v>12619.409881137764</v>
      </c>
      <c r="AU11" s="28">
        <f t="shared" si="41"/>
        <v>12619.409881137764</v>
      </c>
      <c r="AV11" s="28">
        <f t="shared" si="41"/>
        <v>12619.409881137764</v>
      </c>
      <c r="AW11" s="28">
        <f t="shared" si="41"/>
        <v>12619.409881137764</v>
      </c>
      <c r="AX11" s="28">
        <f t="shared" si="41"/>
        <v>12619.409881137764</v>
      </c>
      <c r="AY11" s="63">
        <f t="shared" si="22"/>
        <v>151432.91857365318</v>
      </c>
      <c r="AZ11" s="28">
        <f t="shared" si="41"/>
        <v>12619.409881137764</v>
      </c>
      <c r="BA11" s="28">
        <f t="shared" si="41"/>
        <v>12619.409881137764</v>
      </c>
      <c r="BB11" s="28">
        <f t="shared" si="41"/>
        <v>12619.409881137764</v>
      </c>
      <c r="BC11" s="86">
        <f t="shared" si="23"/>
        <v>151432.91857365318</v>
      </c>
      <c r="BD11" s="28">
        <f t="shared" si="41"/>
        <v>12619.409881137764</v>
      </c>
      <c r="BE11" s="28">
        <f t="shared" si="41"/>
        <v>12619.409881137764</v>
      </c>
      <c r="BF11" s="28">
        <f t="shared" si="41"/>
        <v>12619.409881137764</v>
      </c>
      <c r="BG11" s="28">
        <f t="shared" si="41"/>
        <v>12619.409881137764</v>
      </c>
      <c r="BH11" s="28">
        <f t="shared" si="42"/>
        <v>12619.409881137764</v>
      </c>
      <c r="BI11" s="28">
        <f t="shared" si="42"/>
        <v>12619.409881137764</v>
      </c>
      <c r="BJ11" s="28">
        <f t="shared" si="42"/>
        <v>12619.409881137764</v>
      </c>
      <c r="BK11" s="28">
        <f t="shared" si="42"/>
        <v>12619.409881137764</v>
      </c>
      <c r="BL11" s="28">
        <f t="shared" si="42"/>
        <v>12619.409881137764</v>
      </c>
      <c r="BM11" s="63">
        <f t="shared" si="24"/>
        <v>151432.91857365318</v>
      </c>
      <c r="BN11" s="28">
        <f t="shared" si="42"/>
        <v>12619.409881137764</v>
      </c>
      <c r="BO11" s="28">
        <f t="shared" si="42"/>
        <v>12619.409881137764</v>
      </c>
      <c r="BP11" s="28">
        <f t="shared" si="42"/>
        <v>12619.409881137764</v>
      </c>
      <c r="BQ11" s="86">
        <f t="shared" si="25"/>
        <v>151432.91857365318</v>
      </c>
      <c r="BR11" s="28">
        <f t="shared" si="42"/>
        <v>12619.409881137764</v>
      </c>
      <c r="BS11" s="28">
        <f t="shared" si="42"/>
        <v>12619.409881137764</v>
      </c>
      <c r="BT11" s="28">
        <f t="shared" si="42"/>
        <v>12619.409881137764</v>
      </c>
      <c r="BU11" s="28">
        <f t="shared" si="42"/>
        <v>12619.409881137764</v>
      </c>
      <c r="BV11" s="28">
        <f t="shared" si="42"/>
        <v>12619.409881137764</v>
      </c>
      <c r="BW11" s="28">
        <f t="shared" si="42"/>
        <v>12619.409881137764</v>
      </c>
      <c r="BX11" s="28">
        <f t="shared" si="42"/>
        <v>12619.409881137764</v>
      </c>
      <c r="BY11" s="28">
        <f t="shared" si="42"/>
        <v>12619.409881137764</v>
      </c>
      <c r="BZ11" s="28">
        <f t="shared" si="40"/>
        <v>12619.409881137764</v>
      </c>
      <c r="CA11" s="63">
        <f t="shared" si="26"/>
        <v>151432.91857365318</v>
      </c>
      <c r="CB11" s="28">
        <f t="shared" si="40"/>
        <v>12619.409881137764</v>
      </c>
      <c r="CC11" s="28">
        <f t="shared" si="40"/>
        <v>12619.409881137764</v>
      </c>
      <c r="CD11" s="28">
        <f t="shared" si="40"/>
        <v>12619.409881137764</v>
      </c>
      <c r="CE11" s="86">
        <f t="shared" si="27"/>
        <v>151432.91857365318</v>
      </c>
      <c r="CF11" s="28">
        <f t="shared" si="40"/>
        <v>12619.409881137764</v>
      </c>
      <c r="CG11" s="79">
        <f t="shared" si="28"/>
        <v>118033.99726684364</v>
      </c>
      <c r="CH11" s="81">
        <f t="shared" si="29"/>
        <v>118033.99726684364</v>
      </c>
      <c r="CI11" s="28">
        <f t="shared" si="30"/>
        <v>118033.99726684364</v>
      </c>
      <c r="CJ11" s="28">
        <f t="shared" si="30"/>
        <v>118033.99726684364</v>
      </c>
      <c r="CK11" s="28">
        <f t="shared" si="30"/>
        <v>118033.99726684364</v>
      </c>
      <c r="CL11" s="28">
        <f t="shared" si="30"/>
        <v>118033.99726684364</v>
      </c>
      <c r="CM11" s="28">
        <f t="shared" si="10"/>
        <v>118033.99726684364</v>
      </c>
      <c r="CN11" s="28">
        <f t="shared" si="10"/>
        <v>118033.99726684364</v>
      </c>
      <c r="CO11" s="28">
        <f t="shared" si="10"/>
        <v>118033.99726684364</v>
      </c>
      <c r="CP11" s="28">
        <f t="shared" si="10"/>
        <v>118033.99726684364</v>
      </c>
      <c r="CQ11" s="28">
        <f t="shared" si="10"/>
        <v>118033.99726684364</v>
      </c>
      <c r="CR11" s="28">
        <f t="shared" si="10"/>
        <v>118033.99726684364</v>
      </c>
      <c r="CS11" s="28">
        <f t="shared" si="10"/>
        <v>118033.99726684364</v>
      </c>
      <c r="CT11" s="28">
        <f t="shared" si="10"/>
        <v>118033.99726684364</v>
      </c>
      <c r="CU11" s="80">
        <f t="shared" si="31"/>
        <v>1416407.967202124</v>
      </c>
      <c r="CV11" s="28">
        <f t="shared" si="32"/>
        <v>118033.99726684364</v>
      </c>
      <c r="CW11" s="28">
        <f t="shared" si="11"/>
        <v>118033.99726684364</v>
      </c>
      <c r="CX11" s="28">
        <f t="shared" si="11"/>
        <v>118033.99726684364</v>
      </c>
      <c r="CY11" s="28">
        <f t="shared" si="11"/>
        <v>118033.99726684364</v>
      </c>
      <c r="CZ11" s="28">
        <f t="shared" si="11"/>
        <v>118033.99726684364</v>
      </c>
      <c r="DA11" s="28">
        <f t="shared" si="11"/>
        <v>118033.99726684364</v>
      </c>
      <c r="DB11" s="28">
        <f t="shared" si="11"/>
        <v>118033.99726684364</v>
      </c>
      <c r="DC11" s="28">
        <f t="shared" si="11"/>
        <v>118033.99726684364</v>
      </c>
      <c r="DD11" s="28">
        <f t="shared" si="11"/>
        <v>118033.99726684364</v>
      </c>
      <c r="DE11" s="28">
        <f t="shared" si="11"/>
        <v>118033.99726684364</v>
      </c>
      <c r="DF11" s="28">
        <f t="shared" si="11"/>
        <v>118033.99726684364</v>
      </c>
      <c r="DG11" s="28">
        <f t="shared" si="11"/>
        <v>118033.99726684364</v>
      </c>
      <c r="DH11" s="80">
        <f t="shared" si="33"/>
        <v>1416407.967202124</v>
      </c>
      <c r="DI11" s="28">
        <f t="shared" si="34"/>
        <v>118033.99726684364</v>
      </c>
      <c r="DJ11" s="28">
        <f t="shared" si="12"/>
        <v>118033.99726684364</v>
      </c>
      <c r="DK11" s="28">
        <f t="shared" si="12"/>
        <v>118033.99726684364</v>
      </c>
      <c r="DL11" s="28">
        <f t="shared" si="12"/>
        <v>118033.99726684364</v>
      </c>
      <c r="DM11" s="28">
        <f t="shared" si="12"/>
        <v>118033.99726684364</v>
      </c>
      <c r="DN11" s="28">
        <f t="shared" si="12"/>
        <v>118033.99726684364</v>
      </c>
      <c r="DO11" s="28">
        <f t="shared" si="12"/>
        <v>118033.99726684364</v>
      </c>
      <c r="DP11" s="28">
        <f t="shared" si="12"/>
        <v>118033.99726684364</v>
      </c>
      <c r="DQ11" s="28">
        <f t="shared" si="12"/>
        <v>118033.99726684364</v>
      </c>
      <c r="DR11" s="28">
        <f t="shared" si="12"/>
        <v>118033.99726684364</v>
      </c>
      <c r="DS11" s="28">
        <f t="shared" si="12"/>
        <v>118033.99726684364</v>
      </c>
      <c r="DT11" s="28">
        <f t="shared" si="12"/>
        <v>118033.99726684364</v>
      </c>
      <c r="DU11" s="80">
        <f t="shared" si="35"/>
        <v>1416407.967202124</v>
      </c>
      <c r="DV11" s="28">
        <f t="shared" si="36"/>
        <v>118033.99726684364</v>
      </c>
      <c r="DW11" s="28">
        <f t="shared" si="13"/>
        <v>118033.99726684364</v>
      </c>
      <c r="DX11" s="28">
        <f t="shared" si="13"/>
        <v>118033.99726684364</v>
      </c>
      <c r="DY11" s="28">
        <f t="shared" si="13"/>
        <v>118033.99726684364</v>
      </c>
      <c r="DZ11" s="28">
        <f t="shared" si="13"/>
        <v>118033.99726684364</v>
      </c>
      <c r="EA11" s="28">
        <f t="shared" si="13"/>
        <v>118033.99726684364</v>
      </c>
      <c r="EB11" s="28">
        <f t="shared" si="13"/>
        <v>118033.99726684364</v>
      </c>
      <c r="EC11" s="28">
        <f t="shared" si="13"/>
        <v>118033.99726684364</v>
      </c>
      <c r="ED11" s="28">
        <f t="shared" si="13"/>
        <v>118033.99726684364</v>
      </c>
      <c r="EE11" s="28">
        <f t="shared" si="13"/>
        <v>118033.99726684364</v>
      </c>
      <c r="EF11" s="28">
        <f t="shared" si="13"/>
        <v>118033.99726684364</v>
      </c>
      <c r="EG11" s="28">
        <f t="shared" si="13"/>
        <v>118033.99726684364</v>
      </c>
      <c r="EH11" s="80">
        <f t="shared" si="37"/>
        <v>1416407.967202124</v>
      </c>
      <c r="EI11" s="28">
        <f t="shared" si="38"/>
        <v>118033.99726684364</v>
      </c>
      <c r="EJ11" s="28">
        <f t="shared" si="14"/>
        <v>118033.99726684364</v>
      </c>
      <c r="EK11" s="28">
        <f t="shared" si="14"/>
        <v>118033.99726684364</v>
      </c>
      <c r="EL11" s="28">
        <f t="shared" si="14"/>
        <v>118033.99726684364</v>
      </c>
    </row>
    <row r="12" spans="1:142" x14ac:dyDescent="0.25">
      <c r="A12" s="18" t="str">
        <f t="shared" si="15"/>
        <v>SCUAccommodationWave 1</v>
      </c>
      <c r="B12" s="30" t="s">
        <v>21</v>
      </c>
      <c r="C12" s="21" t="s">
        <v>46</v>
      </c>
      <c r="D12" s="3"/>
      <c r="E12" s="3" t="s">
        <v>68</v>
      </c>
      <c r="F12" s="3"/>
      <c r="G12" s="3" t="s">
        <v>44</v>
      </c>
      <c r="H12" s="3"/>
      <c r="I12" s="3"/>
      <c r="J12" s="3" t="s">
        <v>67</v>
      </c>
      <c r="K12" s="3"/>
      <c r="L12" s="3" t="s">
        <v>34</v>
      </c>
      <c r="M12" s="20">
        <v>427437.88460017339</v>
      </c>
      <c r="N12" s="11">
        <v>71172.51005057458</v>
      </c>
      <c r="O12" s="12"/>
      <c r="P12" s="11">
        <f t="shared" si="0"/>
        <v>356265.37454959878</v>
      </c>
      <c r="Q12" s="9">
        <v>42705</v>
      </c>
      <c r="R12" s="9"/>
      <c r="S12" s="9" t="str">
        <f t="shared" si="16"/>
        <v>1-Apr-21</v>
      </c>
      <c r="T12" s="9" t="str">
        <f>VLOOKUP(Q12,'Support Tab'!A:B,2,0)</f>
        <v>CY1</v>
      </c>
      <c r="U12" s="4"/>
      <c r="V12" s="28">
        <f t="shared" si="17"/>
        <v>5931.042504214548</v>
      </c>
      <c r="W12" s="60">
        <f t="shared" si="18"/>
        <v>5931.042504214548</v>
      </c>
      <c r="X12" s="28">
        <f t="shared" si="17"/>
        <v>5931.042504214548</v>
      </c>
      <c r="Y12" s="28">
        <f t="shared" si="17"/>
        <v>5931.042504214548</v>
      </c>
      <c r="Z12" s="28">
        <f t="shared" si="17"/>
        <v>5931.042504214548</v>
      </c>
      <c r="AA12" s="86">
        <f t="shared" si="19"/>
        <v>23724.170016858192</v>
      </c>
      <c r="AB12" s="28">
        <f t="shared" si="17"/>
        <v>5931.042504214548</v>
      </c>
      <c r="AC12" s="28">
        <f t="shared" si="17"/>
        <v>5931.042504214548</v>
      </c>
      <c r="AD12" s="28">
        <f t="shared" si="17"/>
        <v>5931.042504214548</v>
      </c>
      <c r="AE12" s="28">
        <f t="shared" si="17"/>
        <v>5931.042504214548</v>
      </c>
      <c r="AF12" s="28">
        <f t="shared" si="17"/>
        <v>5931.042504214548</v>
      </c>
      <c r="AG12" s="28">
        <f t="shared" si="17"/>
        <v>5931.042504214548</v>
      </c>
      <c r="AH12" s="28">
        <f t="shared" si="17"/>
        <v>5931.042504214548</v>
      </c>
      <c r="AI12" s="28">
        <f t="shared" si="17"/>
        <v>5931.042504214548</v>
      </c>
      <c r="AJ12" s="28">
        <f t="shared" si="17"/>
        <v>5931.042504214548</v>
      </c>
      <c r="AK12" s="63">
        <f t="shared" si="20"/>
        <v>71172.510050574594</v>
      </c>
      <c r="AL12" s="28">
        <f t="shared" si="17"/>
        <v>5931.042504214548</v>
      </c>
      <c r="AM12" s="28">
        <f t="shared" si="17"/>
        <v>5931.042504214548</v>
      </c>
      <c r="AN12" s="28">
        <f t="shared" si="17"/>
        <v>5931.042504214548</v>
      </c>
      <c r="AO12" s="86">
        <f t="shared" si="21"/>
        <v>71172.510050574594</v>
      </c>
      <c r="AP12" s="28">
        <f t="shared" si="41"/>
        <v>5931.042504214548</v>
      </c>
      <c r="AQ12" s="28">
        <f t="shared" si="41"/>
        <v>5931.042504214548</v>
      </c>
      <c r="AR12" s="28">
        <f t="shared" si="41"/>
        <v>5931.042504214548</v>
      </c>
      <c r="AS12" s="28">
        <f t="shared" si="41"/>
        <v>5931.042504214548</v>
      </c>
      <c r="AT12" s="28">
        <f t="shared" si="41"/>
        <v>5931.042504214548</v>
      </c>
      <c r="AU12" s="28">
        <f t="shared" si="41"/>
        <v>5931.042504214548</v>
      </c>
      <c r="AV12" s="28">
        <f t="shared" si="41"/>
        <v>5931.042504214548</v>
      </c>
      <c r="AW12" s="28">
        <f t="shared" si="41"/>
        <v>5931.042504214548</v>
      </c>
      <c r="AX12" s="28">
        <f t="shared" si="41"/>
        <v>5931.042504214548</v>
      </c>
      <c r="AY12" s="63">
        <f t="shared" si="22"/>
        <v>71172.510050574594</v>
      </c>
      <c r="AZ12" s="28">
        <f t="shared" si="41"/>
        <v>5931.042504214548</v>
      </c>
      <c r="BA12" s="28">
        <f t="shared" si="41"/>
        <v>5931.042504214548</v>
      </c>
      <c r="BB12" s="28">
        <f t="shared" si="41"/>
        <v>5931.042504214548</v>
      </c>
      <c r="BC12" s="86">
        <f t="shared" si="23"/>
        <v>71172.510050574594</v>
      </c>
      <c r="BD12" s="28">
        <f t="shared" si="41"/>
        <v>5931.042504214548</v>
      </c>
      <c r="BE12" s="28">
        <f t="shared" si="41"/>
        <v>5931.042504214548</v>
      </c>
      <c r="BF12" s="28">
        <f t="shared" si="41"/>
        <v>5931.042504214548</v>
      </c>
      <c r="BG12" s="28">
        <f t="shared" si="41"/>
        <v>5931.042504214548</v>
      </c>
      <c r="BH12" s="28">
        <f t="shared" si="42"/>
        <v>5931.042504214548</v>
      </c>
      <c r="BI12" s="28">
        <f t="shared" si="42"/>
        <v>5931.042504214548</v>
      </c>
      <c r="BJ12" s="28">
        <f t="shared" si="42"/>
        <v>5931.042504214548</v>
      </c>
      <c r="BK12" s="28">
        <f t="shared" si="42"/>
        <v>5931.042504214548</v>
      </c>
      <c r="BL12" s="28">
        <f t="shared" si="42"/>
        <v>5931.042504214548</v>
      </c>
      <c r="BM12" s="63">
        <f t="shared" si="24"/>
        <v>71172.510050574594</v>
      </c>
      <c r="BN12" s="28">
        <f t="shared" si="42"/>
        <v>5931.042504214548</v>
      </c>
      <c r="BO12" s="28">
        <f t="shared" si="42"/>
        <v>5931.042504214548</v>
      </c>
      <c r="BP12" s="28">
        <f t="shared" si="42"/>
        <v>5931.042504214548</v>
      </c>
      <c r="BQ12" s="86">
        <f t="shared" si="25"/>
        <v>71172.510050574594</v>
      </c>
      <c r="BR12" s="28">
        <f t="shared" si="42"/>
        <v>5931.042504214548</v>
      </c>
      <c r="BS12" s="28">
        <f t="shared" si="42"/>
        <v>5931.042504214548</v>
      </c>
      <c r="BT12" s="28">
        <f t="shared" si="42"/>
        <v>5931.042504214548</v>
      </c>
      <c r="BU12" s="28">
        <f t="shared" si="42"/>
        <v>5931.042504214548</v>
      </c>
      <c r="BV12" s="28">
        <f t="shared" si="42"/>
        <v>5931.042504214548</v>
      </c>
      <c r="BW12" s="28">
        <f t="shared" si="42"/>
        <v>5931.042504214548</v>
      </c>
      <c r="BX12" s="28">
        <f t="shared" si="42"/>
        <v>5931.042504214548</v>
      </c>
      <c r="BY12" s="28">
        <f t="shared" si="42"/>
        <v>5931.042504214548</v>
      </c>
      <c r="BZ12" s="28">
        <f t="shared" si="40"/>
        <v>5931.042504214548</v>
      </c>
      <c r="CA12" s="63">
        <f t="shared" si="26"/>
        <v>71172.510050574594</v>
      </c>
      <c r="CB12" s="28">
        <f t="shared" si="40"/>
        <v>5931.042504214548</v>
      </c>
      <c r="CC12" s="28">
        <f t="shared" si="40"/>
        <v>5931.042504214548</v>
      </c>
      <c r="CD12" s="28">
        <f t="shared" si="40"/>
        <v>5931.042504214548</v>
      </c>
      <c r="CE12" s="86">
        <f t="shared" si="27"/>
        <v>71172.510050574594</v>
      </c>
      <c r="CF12" s="28">
        <f t="shared" si="40"/>
        <v>5931.042504214548</v>
      </c>
      <c r="CG12" s="79">
        <f t="shared" si="28"/>
        <v>35619.823716681116</v>
      </c>
      <c r="CH12" s="81">
        <f t="shared" si="29"/>
        <v>35619.823716681116</v>
      </c>
      <c r="CI12" s="28">
        <f t="shared" si="30"/>
        <v>35619.823716681116</v>
      </c>
      <c r="CJ12" s="28">
        <f t="shared" si="30"/>
        <v>35619.823716681116</v>
      </c>
      <c r="CK12" s="28">
        <f t="shared" si="30"/>
        <v>35619.823716681116</v>
      </c>
      <c r="CL12" s="28">
        <f t="shared" si="30"/>
        <v>35619.823716681116</v>
      </c>
      <c r="CM12" s="28">
        <f t="shared" si="10"/>
        <v>35619.823716681116</v>
      </c>
      <c r="CN12" s="28">
        <f t="shared" si="10"/>
        <v>35619.823716681116</v>
      </c>
      <c r="CO12" s="28">
        <f t="shared" si="10"/>
        <v>35619.823716681116</v>
      </c>
      <c r="CP12" s="28">
        <f t="shared" si="10"/>
        <v>35619.823716681116</v>
      </c>
      <c r="CQ12" s="28">
        <f t="shared" si="10"/>
        <v>35619.823716681116</v>
      </c>
      <c r="CR12" s="28">
        <f t="shared" si="10"/>
        <v>35619.823716681116</v>
      </c>
      <c r="CS12" s="28">
        <f t="shared" si="10"/>
        <v>35619.823716681116</v>
      </c>
      <c r="CT12" s="28">
        <f t="shared" si="10"/>
        <v>35619.823716681116</v>
      </c>
      <c r="CU12" s="80">
        <f t="shared" si="31"/>
        <v>427437.88460017327</v>
      </c>
      <c r="CV12" s="28">
        <f t="shared" si="32"/>
        <v>35619.823716681116</v>
      </c>
      <c r="CW12" s="28">
        <f t="shared" si="11"/>
        <v>35619.823716681116</v>
      </c>
      <c r="CX12" s="28">
        <f t="shared" si="11"/>
        <v>35619.823716681116</v>
      </c>
      <c r="CY12" s="28">
        <f t="shared" si="11"/>
        <v>35619.823716681116</v>
      </c>
      <c r="CZ12" s="28">
        <f t="shared" si="11"/>
        <v>35619.823716681116</v>
      </c>
      <c r="DA12" s="28">
        <f t="shared" si="11"/>
        <v>35619.823716681116</v>
      </c>
      <c r="DB12" s="28">
        <f t="shared" si="11"/>
        <v>35619.823716681116</v>
      </c>
      <c r="DC12" s="28">
        <f t="shared" si="11"/>
        <v>35619.823716681116</v>
      </c>
      <c r="DD12" s="28">
        <f t="shared" si="11"/>
        <v>35619.823716681116</v>
      </c>
      <c r="DE12" s="28">
        <f t="shared" si="11"/>
        <v>35619.823716681116</v>
      </c>
      <c r="DF12" s="28">
        <f t="shared" si="11"/>
        <v>35619.823716681116</v>
      </c>
      <c r="DG12" s="28">
        <f t="shared" si="11"/>
        <v>35619.823716681116</v>
      </c>
      <c r="DH12" s="80">
        <f t="shared" si="33"/>
        <v>427437.88460017327</v>
      </c>
      <c r="DI12" s="28">
        <f t="shared" si="34"/>
        <v>35619.823716681116</v>
      </c>
      <c r="DJ12" s="28">
        <f t="shared" si="12"/>
        <v>35619.823716681116</v>
      </c>
      <c r="DK12" s="28">
        <f t="shared" si="12"/>
        <v>35619.823716681116</v>
      </c>
      <c r="DL12" s="28">
        <f t="shared" si="12"/>
        <v>35619.823716681116</v>
      </c>
      <c r="DM12" s="28">
        <f t="shared" si="12"/>
        <v>35619.823716681116</v>
      </c>
      <c r="DN12" s="28">
        <f t="shared" si="12"/>
        <v>35619.823716681116</v>
      </c>
      <c r="DO12" s="28">
        <f t="shared" si="12"/>
        <v>35619.823716681116</v>
      </c>
      <c r="DP12" s="28">
        <f t="shared" si="12"/>
        <v>35619.823716681116</v>
      </c>
      <c r="DQ12" s="28">
        <f t="shared" si="12"/>
        <v>35619.823716681116</v>
      </c>
      <c r="DR12" s="28">
        <f t="shared" si="12"/>
        <v>35619.823716681116</v>
      </c>
      <c r="DS12" s="28">
        <f t="shared" si="12"/>
        <v>35619.823716681116</v>
      </c>
      <c r="DT12" s="28">
        <f t="shared" si="12"/>
        <v>35619.823716681116</v>
      </c>
      <c r="DU12" s="80">
        <f t="shared" si="35"/>
        <v>427437.88460017327</v>
      </c>
      <c r="DV12" s="28">
        <f t="shared" si="36"/>
        <v>35619.823716681116</v>
      </c>
      <c r="DW12" s="28">
        <f t="shared" si="13"/>
        <v>35619.823716681116</v>
      </c>
      <c r="DX12" s="28">
        <f t="shared" si="13"/>
        <v>35619.823716681116</v>
      </c>
      <c r="DY12" s="28">
        <f t="shared" si="13"/>
        <v>35619.823716681116</v>
      </c>
      <c r="DZ12" s="28">
        <f t="shared" si="13"/>
        <v>35619.823716681116</v>
      </c>
      <c r="EA12" s="28">
        <f t="shared" si="13"/>
        <v>35619.823716681116</v>
      </c>
      <c r="EB12" s="28">
        <f t="shared" si="13"/>
        <v>35619.823716681116</v>
      </c>
      <c r="EC12" s="28">
        <f t="shared" si="13"/>
        <v>35619.823716681116</v>
      </c>
      <c r="ED12" s="28">
        <f t="shared" si="13"/>
        <v>35619.823716681116</v>
      </c>
      <c r="EE12" s="28">
        <f t="shared" si="13"/>
        <v>35619.823716681116</v>
      </c>
      <c r="EF12" s="28">
        <f t="shared" si="13"/>
        <v>35619.823716681116</v>
      </c>
      <c r="EG12" s="28">
        <f t="shared" si="13"/>
        <v>35619.823716681116</v>
      </c>
      <c r="EH12" s="80">
        <f t="shared" si="37"/>
        <v>427437.88460017327</v>
      </c>
      <c r="EI12" s="28">
        <f t="shared" si="38"/>
        <v>35619.823716681116</v>
      </c>
      <c r="EJ12" s="28">
        <f t="shared" si="14"/>
        <v>35619.823716681116</v>
      </c>
      <c r="EK12" s="28">
        <f t="shared" si="14"/>
        <v>35619.823716681116</v>
      </c>
      <c r="EL12" s="28">
        <f t="shared" si="14"/>
        <v>35619.823716681116</v>
      </c>
    </row>
    <row r="13" spans="1:142" x14ac:dyDescent="0.25">
      <c r="A13" s="18" t="str">
        <f t="shared" si="15"/>
        <v>UCAccommodationWave 1</v>
      </c>
      <c r="B13" s="8" t="s">
        <v>26</v>
      </c>
      <c r="C13" s="22" t="s">
        <v>46</v>
      </c>
      <c r="D13" s="3"/>
      <c r="E13" s="3" t="s">
        <v>68</v>
      </c>
      <c r="F13" s="3"/>
      <c r="G13" s="3" t="s">
        <v>44</v>
      </c>
      <c r="H13" s="3"/>
      <c r="I13" s="3"/>
      <c r="J13" s="3" t="s">
        <v>67</v>
      </c>
      <c r="K13" s="3"/>
      <c r="L13" s="3" t="s">
        <v>34</v>
      </c>
      <c r="M13" s="20">
        <v>480558.40087522106</v>
      </c>
      <c r="N13" s="11">
        <v>84114.571343908523</v>
      </c>
      <c r="O13" s="12"/>
      <c r="P13" s="11">
        <f t="shared" si="0"/>
        <v>396443.82953131257</v>
      </c>
      <c r="Q13" s="9">
        <v>42705</v>
      </c>
      <c r="R13" s="9"/>
      <c r="S13" s="9" t="str">
        <f t="shared" si="16"/>
        <v>1-Apr-21</v>
      </c>
      <c r="T13" s="9" t="str">
        <f>VLOOKUP(Q13,'Support Tab'!A:B,2,0)</f>
        <v>CY1</v>
      </c>
      <c r="U13" s="4"/>
      <c r="V13" s="28">
        <f t="shared" si="17"/>
        <v>7009.5476119923769</v>
      </c>
      <c r="W13" s="60">
        <f t="shared" si="18"/>
        <v>7009.5476119923769</v>
      </c>
      <c r="X13" s="28">
        <f t="shared" si="17"/>
        <v>7009.5476119923769</v>
      </c>
      <c r="Y13" s="28">
        <f t="shared" si="17"/>
        <v>7009.5476119923769</v>
      </c>
      <c r="Z13" s="28">
        <f t="shared" si="17"/>
        <v>7009.5476119923769</v>
      </c>
      <c r="AA13" s="86">
        <f t="shared" si="19"/>
        <v>28038.190447969508</v>
      </c>
      <c r="AB13" s="28">
        <f t="shared" si="17"/>
        <v>7009.5476119923769</v>
      </c>
      <c r="AC13" s="28">
        <f t="shared" si="17"/>
        <v>7009.5476119923769</v>
      </c>
      <c r="AD13" s="28">
        <f t="shared" si="17"/>
        <v>7009.5476119923769</v>
      </c>
      <c r="AE13" s="28">
        <f t="shared" si="17"/>
        <v>7009.5476119923769</v>
      </c>
      <c r="AF13" s="28">
        <f t="shared" si="17"/>
        <v>7009.5476119923769</v>
      </c>
      <c r="AG13" s="28">
        <f t="shared" si="17"/>
        <v>7009.5476119923769</v>
      </c>
      <c r="AH13" s="28">
        <f t="shared" si="17"/>
        <v>7009.5476119923769</v>
      </c>
      <c r="AI13" s="28">
        <f t="shared" si="17"/>
        <v>7009.5476119923769</v>
      </c>
      <c r="AJ13" s="28">
        <f t="shared" si="17"/>
        <v>7009.5476119923769</v>
      </c>
      <c r="AK13" s="63">
        <f t="shared" si="20"/>
        <v>84114.571343908523</v>
      </c>
      <c r="AL13" s="28">
        <f t="shared" si="17"/>
        <v>7009.5476119923769</v>
      </c>
      <c r="AM13" s="28">
        <f t="shared" si="17"/>
        <v>7009.5476119923769</v>
      </c>
      <c r="AN13" s="28">
        <f t="shared" si="17"/>
        <v>7009.5476119923769</v>
      </c>
      <c r="AO13" s="86">
        <f t="shared" si="21"/>
        <v>84114.571343908523</v>
      </c>
      <c r="AP13" s="28">
        <f t="shared" si="41"/>
        <v>7009.5476119923769</v>
      </c>
      <c r="AQ13" s="28">
        <f t="shared" si="41"/>
        <v>7009.5476119923769</v>
      </c>
      <c r="AR13" s="28">
        <f t="shared" si="41"/>
        <v>7009.5476119923769</v>
      </c>
      <c r="AS13" s="28">
        <f t="shared" si="41"/>
        <v>7009.5476119923769</v>
      </c>
      <c r="AT13" s="28">
        <f t="shared" si="41"/>
        <v>7009.5476119923769</v>
      </c>
      <c r="AU13" s="28">
        <f t="shared" si="41"/>
        <v>7009.5476119923769</v>
      </c>
      <c r="AV13" s="28">
        <f t="shared" si="41"/>
        <v>7009.5476119923769</v>
      </c>
      <c r="AW13" s="28">
        <f t="shared" si="41"/>
        <v>7009.5476119923769</v>
      </c>
      <c r="AX13" s="28">
        <f t="shared" si="41"/>
        <v>7009.5476119923769</v>
      </c>
      <c r="AY13" s="63">
        <f t="shared" si="22"/>
        <v>84114.571343908523</v>
      </c>
      <c r="AZ13" s="28">
        <f t="shared" si="41"/>
        <v>7009.5476119923769</v>
      </c>
      <c r="BA13" s="28">
        <f t="shared" si="41"/>
        <v>7009.5476119923769</v>
      </c>
      <c r="BB13" s="28">
        <f t="shared" si="41"/>
        <v>7009.5476119923769</v>
      </c>
      <c r="BC13" s="86">
        <f t="shared" si="23"/>
        <v>84114.571343908523</v>
      </c>
      <c r="BD13" s="28">
        <f t="shared" si="41"/>
        <v>7009.5476119923769</v>
      </c>
      <c r="BE13" s="28">
        <f t="shared" si="41"/>
        <v>7009.5476119923769</v>
      </c>
      <c r="BF13" s="28">
        <f t="shared" si="41"/>
        <v>7009.5476119923769</v>
      </c>
      <c r="BG13" s="28">
        <f t="shared" si="41"/>
        <v>7009.5476119923769</v>
      </c>
      <c r="BH13" s="28">
        <f t="shared" si="42"/>
        <v>7009.5476119923769</v>
      </c>
      <c r="BI13" s="28">
        <f t="shared" si="42"/>
        <v>7009.5476119923769</v>
      </c>
      <c r="BJ13" s="28">
        <f t="shared" si="42"/>
        <v>7009.5476119923769</v>
      </c>
      <c r="BK13" s="28">
        <f t="shared" si="42"/>
        <v>7009.5476119923769</v>
      </c>
      <c r="BL13" s="28">
        <f t="shared" si="42"/>
        <v>7009.5476119923769</v>
      </c>
      <c r="BM13" s="63">
        <f t="shared" si="24"/>
        <v>84114.571343908523</v>
      </c>
      <c r="BN13" s="28">
        <f t="shared" si="42"/>
        <v>7009.5476119923769</v>
      </c>
      <c r="BO13" s="28">
        <f t="shared" si="42"/>
        <v>7009.5476119923769</v>
      </c>
      <c r="BP13" s="28">
        <f t="shared" si="42"/>
        <v>7009.5476119923769</v>
      </c>
      <c r="BQ13" s="86">
        <f t="shared" si="25"/>
        <v>84114.571343908523</v>
      </c>
      <c r="BR13" s="28">
        <f t="shared" si="42"/>
        <v>7009.5476119923769</v>
      </c>
      <c r="BS13" s="28">
        <f t="shared" si="42"/>
        <v>7009.5476119923769</v>
      </c>
      <c r="BT13" s="28">
        <f t="shared" si="42"/>
        <v>7009.5476119923769</v>
      </c>
      <c r="BU13" s="28">
        <f t="shared" si="42"/>
        <v>7009.5476119923769</v>
      </c>
      <c r="BV13" s="28">
        <f t="shared" si="42"/>
        <v>7009.5476119923769</v>
      </c>
      <c r="BW13" s="28">
        <f t="shared" si="42"/>
        <v>7009.5476119923769</v>
      </c>
      <c r="BX13" s="28">
        <f t="shared" si="42"/>
        <v>7009.5476119923769</v>
      </c>
      <c r="BY13" s="28">
        <f t="shared" si="42"/>
        <v>7009.5476119923769</v>
      </c>
      <c r="BZ13" s="28">
        <f t="shared" si="40"/>
        <v>7009.5476119923769</v>
      </c>
      <c r="CA13" s="63">
        <f t="shared" si="26"/>
        <v>84114.571343908523</v>
      </c>
      <c r="CB13" s="28">
        <f t="shared" si="40"/>
        <v>7009.5476119923769</v>
      </c>
      <c r="CC13" s="28">
        <f t="shared" si="40"/>
        <v>7009.5476119923769</v>
      </c>
      <c r="CD13" s="28">
        <f t="shared" si="40"/>
        <v>7009.5476119923769</v>
      </c>
      <c r="CE13" s="86">
        <f t="shared" si="27"/>
        <v>84114.571343908523</v>
      </c>
      <c r="CF13" s="28">
        <f t="shared" si="40"/>
        <v>7009.5476119923769</v>
      </c>
      <c r="CG13" s="79">
        <f t="shared" si="28"/>
        <v>40046.53340626842</v>
      </c>
      <c r="CH13" s="81">
        <f t="shared" si="29"/>
        <v>40046.53340626842</v>
      </c>
      <c r="CI13" s="28">
        <f t="shared" si="30"/>
        <v>40046.53340626842</v>
      </c>
      <c r="CJ13" s="28">
        <f t="shared" si="30"/>
        <v>40046.53340626842</v>
      </c>
      <c r="CK13" s="28">
        <f t="shared" si="30"/>
        <v>40046.53340626842</v>
      </c>
      <c r="CL13" s="28">
        <f t="shared" si="30"/>
        <v>40046.53340626842</v>
      </c>
      <c r="CM13" s="28">
        <f t="shared" si="10"/>
        <v>40046.53340626842</v>
      </c>
      <c r="CN13" s="28">
        <f t="shared" si="10"/>
        <v>40046.53340626842</v>
      </c>
      <c r="CO13" s="28">
        <f t="shared" si="10"/>
        <v>40046.53340626842</v>
      </c>
      <c r="CP13" s="28">
        <f t="shared" si="10"/>
        <v>40046.53340626842</v>
      </c>
      <c r="CQ13" s="28">
        <f t="shared" si="10"/>
        <v>40046.53340626842</v>
      </c>
      <c r="CR13" s="28">
        <f t="shared" si="10"/>
        <v>40046.53340626842</v>
      </c>
      <c r="CS13" s="28">
        <f t="shared" si="10"/>
        <v>40046.53340626842</v>
      </c>
      <c r="CT13" s="28">
        <f t="shared" si="10"/>
        <v>40046.53340626842</v>
      </c>
      <c r="CU13" s="80">
        <f t="shared" si="31"/>
        <v>480558.40087522095</v>
      </c>
      <c r="CV13" s="28">
        <f t="shared" si="32"/>
        <v>40046.53340626842</v>
      </c>
      <c r="CW13" s="28">
        <f t="shared" si="11"/>
        <v>40046.53340626842</v>
      </c>
      <c r="CX13" s="28">
        <f t="shared" si="11"/>
        <v>40046.53340626842</v>
      </c>
      <c r="CY13" s="28">
        <f t="shared" si="11"/>
        <v>40046.53340626842</v>
      </c>
      <c r="CZ13" s="28">
        <f t="shared" si="11"/>
        <v>40046.53340626842</v>
      </c>
      <c r="DA13" s="28">
        <f t="shared" si="11"/>
        <v>40046.53340626842</v>
      </c>
      <c r="DB13" s="28">
        <f t="shared" si="11"/>
        <v>40046.53340626842</v>
      </c>
      <c r="DC13" s="28">
        <f t="shared" si="11"/>
        <v>40046.53340626842</v>
      </c>
      <c r="DD13" s="28">
        <f t="shared" si="11"/>
        <v>40046.53340626842</v>
      </c>
      <c r="DE13" s="28">
        <f t="shared" si="11"/>
        <v>40046.53340626842</v>
      </c>
      <c r="DF13" s="28">
        <f t="shared" si="11"/>
        <v>40046.53340626842</v>
      </c>
      <c r="DG13" s="28">
        <f t="shared" si="11"/>
        <v>40046.53340626842</v>
      </c>
      <c r="DH13" s="80">
        <f t="shared" si="33"/>
        <v>480558.40087522095</v>
      </c>
      <c r="DI13" s="28">
        <f t="shared" si="34"/>
        <v>40046.53340626842</v>
      </c>
      <c r="DJ13" s="28">
        <f t="shared" si="12"/>
        <v>40046.53340626842</v>
      </c>
      <c r="DK13" s="28">
        <f t="shared" si="12"/>
        <v>40046.53340626842</v>
      </c>
      <c r="DL13" s="28">
        <f t="shared" si="12"/>
        <v>40046.53340626842</v>
      </c>
      <c r="DM13" s="28">
        <f t="shared" si="12"/>
        <v>40046.53340626842</v>
      </c>
      <c r="DN13" s="28">
        <f t="shared" si="12"/>
        <v>40046.53340626842</v>
      </c>
      <c r="DO13" s="28">
        <f t="shared" si="12"/>
        <v>40046.53340626842</v>
      </c>
      <c r="DP13" s="28">
        <f t="shared" si="12"/>
        <v>40046.53340626842</v>
      </c>
      <c r="DQ13" s="28">
        <f t="shared" si="12"/>
        <v>40046.53340626842</v>
      </c>
      <c r="DR13" s="28">
        <f t="shared" si="12"/>
        <v>40046.53340626842</v>
      </c>
      <c r="DS13" s="28">
        <f t="shared" si="12"/>
        <v>40046.53340626842</v>
      </c>
      <c r="DT13" s="28">
        <f t="shared" si="12"/>
        <v>40046.53340626842</v>
      </c>
      <c r="DU13" s="80">
        <f t="shared" si="35"/>
        <v>480558.40087522095</v>
      </c>
      <c r="DV13" s="28">
        <f t="shared" si="36"/>
        <v>40046.53340626842</v>
      </c>
      <c r="DW13" s="28">
        <f t="shared" si="13"/>
        <v>40046.53340626842</v>
      </c>
      <c r="DX13" s="28">
        <f t="shared" si="13"/>
        <v>40046.53340626842</v>
      </c>
      <c r="DY13" s="28">
        <f t="shared" si="13"/>
        <v>40046.53340626842</v>
      </c>
      <c r="DZ13" s="28">
        <f t="shared" si="13"/>
        <v>40046.53340626842</v>
      </c>
      <c r="EA13" s="28">
        <f t="shared" si="13"/>
        <v>40046.53340626842</v>
      </c>
      <c r="EB13" s="28">
        <f t="shared" si="13"/>
        <v>40046.53340626842</v>
      </c>
      <c r="EC13" s="28">
        <f t="shared" si="13"/>
        <v>40046.53340626842</v>
      </c>
      <c r="ED13" s="28">
        <f t="shared" si="13"/>
        <v>40046.53340626842</v>
      </c>
      <c r="EE13" s="28">
        <f t="shared" si="13"/>
        <v>40046.53340626842</v>
      </c>
      <c r="EF13" s="28">
        <f t="shared" si="13"/>
        <v>40046.53340626842</v>
      </c>
      <c r="EG13" s="28">
        <f t="shared" si="13"/>
        <v>40046.53340626842</v>
      </c>
      <c r="EH13" s="80">
        <f t="shared" si="37"/>
        <v>480558.40087522095</v>
      </c>
      <c r="EI13" s="28">
        <f t="shared" si="38"/>
        <v>40046.53340626842</v>
      </c>
      <c r="EJ13" s="28">
        <f t="shared" si="14"/>
        <v>40046.53340626842</v>
      </c>
      <c r="EK13" s="28">
        <f t="shared" si="14"/>
        <v>40046.53340626842</v>
      </c>
      <c r="EL13" s="28">
        <f t="shared" si="14"/>
        <v>40046.53340626842</v>
      </c>
    </row>
    <row r="14" spans="1:142" x14ac:dyDescent="0.25">
      <c r="A14" s="18" t="str">
        <f t="shared" si="15"/>
        <v>UNEAccommodationWave 1</v>
      </c>
      <c r="B14" s="30" t="s">
        <v>27</v>
      </c>
      <c r="C14" s="21" t="s">
        <v>46</v>
      </c>
      <c r="D14" s="3"/>
      <c r="E14" s="3" t="s">
        <v>68</v>
      </c>
      <c r="F14" s="3"/>
      <c r="G14" s="3" t="s">
        <v>44</v>
      </c>
      <c r="H14" s="3"/>
      <c r="I14" s="3"/>
      <c r="J14" s="3" t="s">
        <v>67</v>
      </c>
      <c r="K14" s="3"/>
      <c r="L14" s="3" t="s">
        <v>34</v>
      </c>
      <c r="M14" s="20">
        <v>279420.38667136745</v>
      </c>
      <c r="N14" s="11">
        <v>30589.963169078055</v>
      </c>
      <c r="O14" s="12"/>
      <c r="P14" s="11">
        <f t="shared" si="0"/>
        <v>248830.4235022894</v>
      </c>
      <c r="Q14" s="9">
        <v>42705</v>
      </c>
      <c r="R14" s="9"/>
      <c r="S14" s="9" t="str">
        <f t="shared" si="16"/>
        <v>1-Apr-21</v>
      </c>
      <c r="T14" s="9" t="str">
        <f>VLOOKUP(Q14,'Support Tab'!A:B,2,0)</f>
        <v>CY1</v>
      </c>
      <c r="U14" s="4"/>
      <c r="V14" s="28">
        <f t="shared" si="17"/>
        <v>2549.1635974231713</v>
      </c>
      <c r="W14" s="60">
        <f t="shared" si="18"/>
        <v>2549.1635974231713</v>
      </c>
      <c r="X14" s="28">
        <f t="shared" si="17"/>
        <v>2549.1635974231713</v>
      </c>
      <c r="Y14" s="28">
        <f t="shared" si="17"/>
        <v>2549.1635974231713</v>
      </c>
      <c r="Z14" s="28">
        <f t="shared" si="17"/>
        <v>2549.1635974231713</v>
      </c>
      <c r="AA14" s="86">
        <f t="shared" si="19"/>
        <v>10196.654389692685</v>
      </c>
      <c r="AB14" s="28">
        <f t="shared" si="17"/>
        <v>2549.1635974231713</v>
      </c>
      <c r="AC14" s="28">
        <f t="shared" si="17"/>
        <v>2549.1635974231713</v>
      </c>
      <c r="AD14" s="28">
        <f t="shared" si="17"/>
        <v>2549.1635974231713</v>
      </c>
      <c r="AE14" s="28">
        <f t="shared" si="17"/>
        <v>2549.1635974231713</v>
      </c>
      <c r="AF14" s="28">
        <f t="shared" si="17"/>
        <v>2549.1635974231713</v>
      </c>
      <c r="AG14" s="28">
        <f t="shared" si="17"/>
        <v>2549.1635974231713</v>
      </c>
      <c r="AH14" s="28">
        <f t="shared" si="17"/>
        <v>2549.1635974231713</v>
      </c>
      <c r="AI14" s="28">
        <f t="shared" si="17"/>
        <v>2549.1635974231713</v>
      </c>
      <c r="AJ14" s="28">
        <f t="shared" si="17"/>
        <v>2549.1635974231713</v>
      </c>
      <c r="AK14" s="63">
        <f t="shared" si="20"/>
        <v>30589.963169078062</v>
      </c>
      <c r="AL14" s="28">
        <f t="shared" si="17"/>
        <v>2549.1635974231713</v>
      </c>
      <c r="AM14" s="28">
        <f t="shared" si="17"/>
        <v>2549.1635974231713</v>
      </c>
      <c r="AN14" s="28">
        <f t="shared" si="17"/>
        <v>2549.1635974231713</v>
      </c>
      <c r="AO14" s="86">
        <f t="shared" si="21"/>
        <v>30589.963169078062</v>
      </c>
      <c r="AP14" s="28">
        <f t="shared" si="41"/>
        <v>2549.1635974231713</v>
      </c>
      <c r="AQ14" s="28">
        <f t="shared" si="41"/>
        <v>2549.1635974231713</v>
      </c>
      <c r="AR14" s="28">
        <f t="shared" si="41"/>
        <v>2549.1635974231713</v>
      </c>
      <c r="AS14" s="28">
        <f t="shared" si="41"/>
        <v>2549.1635974231713</v>
      </c>
      <c r="AT14" s="28">
        <f t="shared" si="41"/>
        <v>2549.1635974231713</v>
      </c>
      <c r="AU14" s="28">
        <f t="shared" si="41"/>
        <v>2549.1635974231713</v>
      </c>
      <c r="AV14" s="28">
        <f t="shared" si="41"/>
        <v>2549.1635974231713</v>
      </c>
      <c r="AW14" s="28">
        <f t="shared" si="41"/>
        <v>2549.1635974231713</v>
      </c>
      <c r="AX14" s="28">
        <f t="shared" si="41"/>
        <v>2549.1635974231713</v>
      </c>
      <c r="AY14" s="63">
        <f t="shared" si="22"/>
        <v>30589.963169078062</v>
      </c>
      <c r="AZ14" s="28">
        <f t="shared" si="41"/>
        <v>2549.1635974231713</v>
      </c>
      <c r="BA14" s="28">
        <f t="shared" si="41"/>
        <v>2549.1635974231713</v>
      </c>
      <c r="BB14" s="28">
        <f t="shared" si="41"/>
        <v>2549.1635974231713</v>
      </c>
      <c r="BC14" s="86">
        <f t="shared" si="23"/>
        <v>30589.963169078062</v>
      </c>
      <c r="BD14" s="28">
        <f t="shared" si="41"/>
        <v>2549.1635974231713</v>
      </c>
      <c r="BE14" s="28">
        <f t="shared" si="41"/>
        <v>2549.1635974231713</v>
      </c>
      <c r="BF14" s="28">
        <f t="shared" si="41"/>
        <v>2549.1635974231713</v>
      </c>
      <c r="BG14" s="28">
        <f t="shared" si="41"/>
        <v>2549.1635974231713</v>
      </c>
      <c r="BH14" s="28">
        <f t="shared" si="42"/>
        <v>2549.1635974231713</v>
      </c>
      <c r="BI14" s="28">
        <f t="shared" si="42"/>
        <v>2549.1635974231713</v>
      </c>
      <c r="BJ14" s="28">
        <f t="shared" si="42"/>
        <v>2549.1635974231713</v>
      </c>
      <c r="BK14" s="28">
        <f t="shared" si="42"/>
        <v>2549.1635974231713</v>
      </c>
      <c r="BL14" s="28">
        <f t="shared" si="42"/>
        <v>2549.1635974231713</v>
      </c>
      <c r="BM14" s="63">
        <f t="shared" si="24"/>
        <v>30589.963169078062</v>
      </c>
      <c r="BN14" s="28">
        <f t="shared" si="42"/>
        <v>2549.1635974231713</v>
      </c>
      <c r="BO14" s="28">
        <f t="shared" si="42"/>
        <v>2549.1635974231713</v>
      </c>
      <c r="BP14" s="28">
        <f t="shared" si="42"/>
        <v>2549.1635974231713</v>
      </c>
      <c r="BQ14" s="86">
        <f t="shared" si="25"/>
        <v>30589.963169078062</v>
      </c>
      <c r="BR14" s="28">
        <f t="shared" si="42"/>
        <v>2549.1635974231713</v>
      </c>
      <c r="BS14" s="28">
        <f t="shared" si="42"/>
        <v>2549.1635974231713</v>
      </c>
      <c r="BT14" s="28">
        <f t="shared" si="42"/>
        <v>2549.1635974231713</v>
      </c>
      <c r="BU14" s="28">
        <f t="shared" si="42"/>
        <v>2549.1635974231713</v>
      </c>
      <c r="BV14" s="28">
        <f t="shared" si="42"/>
        <v>2549.1635974231713</v>
      </c>
      <c r="BW14" s="28">
        <f t="shared" si="42"/>
        <v>2549.1635974231713</v>
      </c>
      <c r="BX14" s="28">
        <f t="shared" si="42"/>
        <v>2549.1635974231713</v>
      </c>
      <c r="BY14" s="28">
        <f t="shared" si="42"/>
        <v>2549.1635974231713</v>
      </c>
      <c r="BZ14" s="28">
        <f t="shared" si="40"/>
        <v>2549.1635974231713</v>
      </c>
      <c r="CA14" s="63">
        <f t="shared" si="26"/>
        <v>30589.963169078062</v>
      </c>
      <c r="CB14" s="28">
        <f t="shared" si="40"/>
        <v>2549.1635974231713</v>
      </c>
      <c r="CC14" s="28">
        <f t="shared" si="40"/>
        <v>2549.1635974231713</v>
      </c>
      <c r="CD14" s="28">
        <f t="shared" si="40"/>
        <v>2549.1635974231713</v>
      </c>
      <c r="CE14" s="86">
        <f t="shared" si="27"/>
        <v>30589.963169078062</v>
      </c>
      <c r="CF14" s="28">
        <f t="shared" si="40"/>
        <v>2549.1635974231713</v>
      </c>
      <c r="CG14" s="79">
        <f t="shared" si="28"/>
        <v>23285.032222613954</v>
      </c>
      <c r="CH14" s="81">
        <f t="shared" si="29"/>
        <v>23285.032222613954</v>
      </c>
      <c r="CI14" s="28">
        <f t="shared" si="30"/>
        <v>23285.032222613954</v>
      </c>
      <c r="CJ14" s="28">
        <f t="shared" si="30"/>
        <v>23285.032222613954</v>
      </c>
      <c r="CK14" s="28">
        <f t="shared" si="30"/>
        <v>23285.032222613954</v>
      </c>
      <c r="CL14" s="28">
        <f t="shared" si="30"/>
        <v>23285.032222613954</v>
      </c>
      <c r="CM14" s="28">
        <f t="shared" si="10"/>
        <v>23285.032222613954</v>
      </c>
      <c r="CN14" s="28">
        <f t="shared" si="10"/>
        <v>23285.032222613954</v>
      </c>
      <c r="CO14" s="28">
        <f t="shared" si="10"/>
        <v>23285.032222613954</v>
      </c>
      <c r="CP14" s="28">
        <f t="shared" si="10"/>
        <v>23285.032222613954</v>
      </c>
      <c r="CQ14" s="28">
        <f t="shared" si="10"/>
        <v>23285.032222613954</v>
      </c>
      <c r="CR14" s="28">
        <f t="shared" si="10"/>
        <v>23285.032222613954</v>
      </c>
      <c r="CS14" s="28">
        <f t="shared" si="10"/>
        <v>23285.032222613954</v>
      </c>
      <c r="CT14" s="28">
        <f t="shared" si="10"/>
        <v>23285.032222613954</v>
      </c>
      <c r="CU14" s="80">
        <f t="shared" si="31"/>
        <v>279420.38667136745</v>
      </c>
      <c r="CV14" s="28">
        <f t="shared" si="32"/>
        <v>23285.032222613954</v>
      </c>
      <c r="CW14" s="28">
        <f t="shared" si="11"/>
        <v>23285.032222613954</v>
      </c>
      <c r="CX14" s="28">
        <f t="shared" si="11"/>
        <v>23285.032222613954</v>
      </c>
      <c r="CY14" s="28">
        <f t="shared" si="11"/>
        <v>23285.032222613954</v>
      </c>
      <c r="CZ14" s="28">
        <f t="shared" si="11"/>
        <v>23285.032222613954</v>
      </c>
      <c r="DA14" s="28">
        <f t="shared" si="11"/>
        <v>23285.032222613954</v>
      </c>
      <c r="DB14" s="28">
        <f t="shared" si="11"/>
        <v>23285.032222613954</v>
      </c>
      <c r="DC14" s="28">
        <f t="shared" si="11"/>
        <v>23285.032222613954</v>
      </c>
      <c r="DD14" s="28">
        <f t="shared" si="11"/>
        <v>23285.032222613954</v>
      </c>
      <c r="DE14" s="28">
        <f t="shared" si="11"/>
        <v>23285.032222613954</v>
      </c>
      <c r="DF14" s="28">
        <f t="shared" si="11"/>
        <v>23285.032222613954</v>
      </c>
      <c r="DG14" s="28">
        <f t="shared" si="11"/>
        <v>23285.032222613954</v>
      </c>
      <c r="DH14" s="80">
        <f t="shared" si="33"/>
        <v>279420.38667136745</v>
      </c>
      <c r="DI14" s="28">
        <f t="shared" si="34"/>
        <v>23285.032222613954</v>
      </c>
      <c r="DJ14" s="28">
        <f t="shared" si="12"/>
        <v>23285.032222613954</v>
      </c>
      <c r="DK14" s="28">
        <f t="shared" si="12"/>
        <v>23285.032222613954</v>
      </c>
      <c r="DL14" s="28">
        <f t="shared" si="12"/>
        <v>23285.032222613954</v>
      </c>
      <c r="DM14" s="28">
        <f t="shared" si="12"/>
        <v>23285.032222613954</v>
      </c>
      <c r="DN14" s="28">
        <f t="shared" si="12"/>
        <v>23285.032222613954</v>
      </c>
      <c r="DO14" s="28">
        <f t="shared" si="12"/>
        <v>23285.032222613954</v>
      </c>
      <c r="DP14" s="28">
        <f t="shared" si="12"/>
        <v>23285.032222613954</v>
      </c>
      <c r="DQ14" s="28">
        <f t="shared" si="12"/>
        <v>23285.032222613954</v>
      </c>
      <c r="DR14" s="28">
        <f t="shared" si="12"/>
        <v>23285.032222613954</v>
      </c>
      <c r="DS14" s="28">
        <f t="shared" si="12"/>
        <v>23285.032222613954</v>
      </c>
      <c r="DT14" s="28">
        <f t="shared" si="12"/>
        <v>23285.032222613954</v>
      </c>
      <c r="DU14" s="80">
        <f t="shared" si="35"/>
        <v>279420.38667136745</v>
      </c>
      <c r="DV14" s="28">
        <f t="shared" si="36"/>
        <v>23285.032222613954</v>
      </c>
      <c r="DW14" s="28">
        <f t="shared" si="13"/>
        <v>23285.032222613954</v>
      </c>
      <c r="DX14" s="28">
        <f t="shared" si="13"/>
        <v>23285.032222613954</v>
      </c>
      <c r="DY14" s="28">
        <f t="shared" si="13"/>
        <v>23285.032222613954</v>
      </c>
      <c r="DZ14" s="28">
        <f t="shared" si="13"/>
        <v>23285.032222613954</v>
      </c>
      <c r="EA14" s="28">
        <f t="shared" si="13"/>
        <v>23285.032222613954</v>
      </c>
      <c r="EB14" s="28">
        <f t="shared" si="13"/>
        <v>23285.032222613954</v>
      </c>
      <c r="EC14" s="28">
        <f t="shared" si="13"/>
        <v>23285.032222613954</v>
      </c>
      <c r="ED14" s="28">
        <f t="shared" si="13"/>
        <v>23285.032222613954</v>
      </c>
      <c r="EE14" s="28">
        <f t="shared" si="13"/>
        <v>23285.032222613954</v>
      </c>
      <c r="EF14" s="28">
        <f t="shared" si="13"/>
        <v>23285.032222613954</v>
      </c>
      <c r="EG14" s="28">
        <f t="shared" si="13"/>
        <v>23285.032222613954</v>
      </c>
      <c r="EH14" s="80">
        <f t="shared" si="37"/>
        <v>279420.38667136745</v>
      </c>
      <c r="EI14" s="28">
        <f t="shared" si="38"/>
        <v>23285.032222613954</v>
      </c>
      <c r="EJ14" s="28">
        <f t="shared" si="14"/>
        <v>23285.032222613954</v>
      </c>
      <c r="EK14" s="28">
        <f t="shared" si="14"/>
        <v>23285.032222613954</v>
      </c>
      <c r="EL14" s="28">
        <f t="shared" si="14"/>
        <v>23285.032222613954</v>
      </c>
    </row>
    <row r="15" spans="1:142" x14ac:dyDescent="0.25">
      <c r="A15" s="18" t="str">
        <f t="shared" si="15"/>
        <v>UniSAAccommodationWave 1</v>
      </c>
      <c r="B15" s="30" t="s">
        <v>28</v>
      </c>
      <c r="C15" s="21" t="s">
        <v>46</v>
      </c>
      <c r="D15" s="3"/>
      <c r="E15" s="3"/>
      <c r="F15" s="3"/>
      <c r="G15" s="3" t="s">
        <v>44</v>
      </c>
      <c r="H15" s="3"/>
      <c r="I15" s="3"/>
      <c r="J15" s="3" t="s">
        <v>67</v>
      </c>
      <c r="K15" s="3"/>
      <c r="L15" s="3" t="s">
        <v>34</v>
      </c>
      <c r="M15" s="20">
        <v>1767961.1422095774</v>
      </c>
      <c r="N15" s="11">
        <v>156329.03757841451</v>
      </c>
      <c r="O15" s="12">
        <f>N15/M15</f>
        <v>8.8423344747858137E-2</v>
      </c>
      <c r="P15" s="11">
        <f t="shared" si="0"/>
        <v>1611632.1046311629</v>
      </c>
      <c r="Q15" s="9">
        <v>42705</v>
      </c>
      <c r="R15" s="9"/>
      <c r="S15" s="9" t="str">
        <f t="shared" si="16"/>
        <v>1-Apr-21</v>
      </c>
      <c r="T15" s="9" t="str">
        <f>VLOOKUP(Q15,'Support Tab'!A:B,2,0)</f>
        <v>CY1</v>
      </c>
      <c r="U15" s="4"/>
      <c r="V15" s="28">
        <f t="shared" si="17"/>
        <v>13027.41979820121</v>
      </c>
      <c r="W15" s="60">
        <f t="shared" si="18"/>
        <v>13027.41979820121</v>
      </c>
      <c r="X15" s="28">
        <f t="shared" si="17"/>
        <v>13027.41979820121</v>
      </c>
      <c r="Y15" s="28">
        <f t="shared" si="17"/>
        <v>13027.41979820121</v>
      </c>
      <c r="Z15" s="28">
        <f t="shared" si="17"/>
        <v>13027.41979820121</v>
      </c>
      <c r="AA15" s="86">
        <f t="shared" si="19"/>
        <v>52109.679192804841</v>
      </c>
      <c r="AB15" s="28">
        <f t="shared" si="17"/>
        <v>13027.41979820121</v>
      </c>
      <c r="AC15" s="28">
        <f t="shared" si="17"/>
        <v>13027.41979820121</v>
      </c>
      <c r="AD15" s="28">
        <f t="shared" si="17"/>
        <v>13027.41979820121</v>
      </c>
      <c r="AE15" s="28">
        <f t="shared" si="17"/>
        <v>13027.41979820121</v>
      </c>
      <c r="AF15" s="28">
        <f t="shared" si="17"/>
        <v>13027.41979820121</v>
      </c>
      <c r="AG15" s="28">
        <f t="shared" si="17"/>
        <v>13027.41979820121</v>
      </c>
      <c r="AH15" s="28">
        <f t="shared" si="17"/>
        <v>13027.41979820121</v>
      </c>
      <c r="AI15" s="28">
        <f t="shared" si="17"/>
        <v>13027.41979820121</v>
      </c>
      <c r="AJ15" s="28">
        <f t="shared" si="17"/>
        <v>13027.41979820121</v>
      </c>
      <c r="AK15" s="63">
        <f t="shared" si="20"/>
        <v>156329.03757841451</v>
      </c>
      <c r="AL15" s="28">
        <f t="shared" si="17"/>
        <v>13027.41979820121</v>
      </c>
      <c r="AM15" s="28">
        <f t="shared" si="17"/>
        <v>13027.41979820121</v>
      </c>
      <c r="AN15" s="28">
        <f t="shared" si="17"/>
        <v>13027.41979820121</v>
      </c>
      <c r="AO15" s="86">
        <f t="shared" si="21"/>
        <v>156329.03757841451</v>
      </c>
      <c r="AP15" s="28">
        <f t="shared" si="41"/>
        <v>13027.41979820121</v>
      </c>
      <c r="AQ15" s="28">
        <f t="shared" si="41"/>
        <v>13027.41979820121</v>
      </c>
      <c r="AR15" s="28">
        <f t="shared" si="41"/>
        <v>13027.41979820121</v>
      </c>
      <c r="AS15" s="28">
        <f t="shared" si="41"/>
        <v>13027.41979820121</v>
      </c>
      <c r="AT15" s="28">
        <f t="shared" si="41"/>
        <v>13027.41979820121</v>
      </c>
      <c r="AU15" s="28">
        <f t="shared" si="41"/>
        <v>13027.41979820121</v>
      </c>
      <c r="AV15" s="28">
        <f t="shared" si="41"/>
        <v>13027.41979820121</v>
      </c>
      <c r="AW15" s="28">
        <f t="shared" si="41"/>
        <v>13027.41979820121</v>
      </c>
      <c r="AX15" s="28">
        <f t="shared" si="41"/>
        <v>13027.41979820121</v>
      </c>
      <c r="AY15" s="63">
        <f t="shared" si="22"/>
        <v>156329.03757841451</v>
      </c>
      <c r="AZ15" s="28">
        <f t="shared" si="41"/>
        <v>13027.41979820121</v>
      </c>
      <c r="BA15" s="28">
        <f t="shared" si="41"/>
        <v>13027.41979820121</v>
      </c>
      <c r="BB15" s="28">
        <f t="shared" si="41"/>
        <v>13027.41979820121</v>
      </c>
      <c r="BC15" s="86">
        <f t="shared" si="23"/>
        <v>156329.03757841451</v>
      </c>
      <c r="BD15" s="28">
        <f t="shared" si="41"/>
        <v>13027.41979820121</v>
      </c>
      <c r="BE15" s="28">
        <f t="shared" si="41"/>
        <v>13027.41979820121</v>
      </c>
      <c r="BF15" s="28">
        <f t="shared" si="41"/>
        <v>13027.41979820121</v>
      </c>
      <c r="BG15" s="28">
        <f t="shared" si="41"/>
        <v>13027.41979820121</v>
      </c>
      <c r="BH15" s="28">
        <f t="shared" si="42"/>
        <v>13027.41979820121</v>
      </c>
      <c r="BI15" s="28">
        <f t="shared" si="42"/>
        <v>13027.41979820121</v>
      </c>
      <c r="BJ15" s="28">
        <f t="shared" si="42"/>
        <v>13027.41979820121</v>
      </c>
      <c r="BK15" s="28">
        <f t="shared" si="42"/>
        <v>13027.41979820121</v>
      </c>
      <c r="BL15" s="28">
        <f t="shared" si="42"/>
        <v>13027.41979820121</v>
      </c>
      <c r="BM15" s="63">
        <f t="shared" si="24"/>
        <v>156329.03757841451</v>
      </c>
      <c r="BN15" s="28">
        <f t="shared" si="42"/>
        <v>13027.41979820121</v>
      </c>
      <c r="BO15" s="28">
        <f t="shared" si="42"/>
        <v>13027.41979820121</v>
      </c>
      <c r="BP15" s="28">
        <f t="shared" si="42"/>
        <v>13027.41979820121</v>
      </c>
      <c r="BQ15" s="86">
        <f t="shared" si="25"/>
        <v>156329.03757841451</v>
      </c>
      <c r="BR15" s="28">
        <f t="shared" si="42"/>
        <v>13027.41979820121</v>
      </c>
      <c r="BS15" s="28">
        <f t="shared" si="42"/>
        <v>13027.41979820121</v>
      </c>
      <c r="BT15" s="28">
        <f t="shared" si="42"/>
        <v>13027.41979820121</v>
      </c>
      <c r="BU15" s="28">
        <f t="shared" si="42"/>
        <v>13027.41979820121</v>
      </c>
      <c r="BV15" s="28">
        <f t="shared" si="42"/>
        <v>13027.41979820121</v>
      </c>
      <c r="BW15" s="28">
        <f t="shared" si="42"/>
        <v>13027.41979820121</v>
      </c>
      <c r="BX15" s="28">
        <f t="shared" si="42"/>
        <v>13027.41979820121</v>
      </c>
      <c r="BY15" s="28">
        <f t="shared" si="42"/>
        <v>13027.41979820121</v>
      </c>
      <c r="BZ15" s="28">
        <f t="shared" si="40"/>
        <v>13027.41979820121</v>
      </c>
      <c r="CA15" s="63">
        <f t="shared" si="26"/>
        <v>156329.03757841451</v>
      </c>
      <c r="CB15" s="28">
        <f t="shared" si="40"/>
        <v>13027.41979820121</v>
      </c>
      <c r="CC15" s="28">
        <f t="shared" si="40"/>
        <v>13027.41979820121</v>
      </c>
      <c r="CD15" s="28">
        <f t="shared" si="40"/>
        <v>13027.41979820121</v>
      </c>
      <c r="CE15" s="86">
        <f t="shared" si="27"/>
        <v>156329.03757841451</v>
      </c>
      <c r="CF15" s="28">
        <f t="shared" si="40"/>
        <v>13027.41979820121</v>
      </c>
      <c r="CG15" s="79">
        <f t="shared" si="28"/>
        <v>147330.09518413144</v>
      </c>
      <c r="CH15" s="81">
        <f t="shared" si="29"/>
        <v>147330.09518413144</v>
      </c>
      <c r="CI15" s="28">
        <f t="shared" si="30"/>
        <v>147330.09518413144</v>
      </c>
      <c r="CJ15" s="28">
        <f t="shared" si="30"/>
        <v>147330.09518413144</v>
      </c>
      <c r="CK15" s="28">
        <f t="shared" si="30"/>
        <v>147330.09518413144</v>
      </c>
      <c r="CL15" s="28">
        <f t="shared" si="30"/>
        <v>147330.09518413144</v>
      </c>
      <c r="CM15" s="28">
        <f t="shared" si="10"/>
        <v>147330.09518413144</v>
      </c>
      <c r="CN15" s="28">
        <f t="shared" si="10"/>
        <v>147330.09518413144</v>
      </c>
      <c r="CO15" s="28">
        <f t="shared" si="10"/>
        <v>147330.09518413144</v>
      </c>
      <c r="CP15" s="28">
        <f t="shared" si="10"/>
        <v>147330.09518413144</v>
      </c>
      <c r="CQ15" s="28">
        <f t="shared" si="10"/>
        <v>147330.09518413144</v>
      </c>
      <c r="CR15" s="28">
        <f t="shared" si="10"/>
        <v>147330.09518413144</v>
      </c>
      <c r="CS15" s="28">
        <f t="shared" si="10"/>
        <v>147330.09518413144</v>
      </c>
      <c r="CT15" s="28">
        <f t="shared" si="10"/>
        <v>147330.09518413144</v>
      </c>
      <c r="CU15" s="80">
        <f t="shared" si="31"/>
        <v>1767961.1422095776</v>
      </c>
      <c r="CV15" s="28">
        <f t="shared" si="32"/>
        <v>147330.09518413144</v>
      </c>
      <c r="CW15" s="28">
        <f t="shared" si="11"/>
        <v>147330.09518413144</v>
      </c>
      <c r="CX15" s="28">
        <f t="shared" si="11"/>
        <v>147330.09518413144</v>
      </c>
      <c r="CY15" s="28">
        <f t="shared" si="11"/>
        <v>147330.09518413144</v>
      </c>
      <c r="CZ15" s="28">
        <f t="shared" si="11"/>
        <v>147330.09518413144</v>
      </c>
      <c r="DA15" s="28">
        <f t="shared" si="11"/>
        <v>147330.09518413144</v>
      </c>
      <c r="DB15" s="28">
        <f t="shared" si="11"/>
        <v>147330.09518413144</v>
      </c>
      <c r="DC15" s="28">
        <f t="shared" si="11"/>
        <v>147330.09518413144</v>
      </c>
      <c r="DD15" s="28">
        <f t="shared" si="11"/>
        <v>147330.09518413144</v>
      </c>
      <c r="DE15" s="28">
        <f t="shared" si="11"/>
        <v>147330.09518413144</v>
      </c>
      <c r="DF15" s="28">
        <f t="shared" si="11"/>
        <v>147330.09518413144</v>
      </c>
      <c r="DG15" s="28">
        <f t="shared" si="11"/>
        <v>147330.09518413144</v>
      </c>
      <c r="DH15" s="80">
        <f t="shared" si="33"/>
        <v>1767961.1422095776</v>
      </c>
      <c r="DI15" s="28">
        <f t="shared" si="34"/>
        <v>147330.09518413144</v>
      </c>
      <c r="DJ15" s="28">
        <f t="shared" si="12"/>
        <v>147330.09518413144</v>
      </c>
      <c r="DK15" s="28">
        <f t="shared" si="12"/>
        <v>147330.09518413144</v>
      </c>
      <c r="DL15" s="28">
        <f t="shared" si="12"/>
        <v>147330.09518413144</v>
      </c>
      <c r="DM15" s="28">
        <f t="shared" si="12"/>
        <v>147330.09518413144</v>
      </c>
      <c r="DN15" s="28">
        <f t="shared" si="12"/>
        <v>147330.09518413144</v>
      </c>
      <c r="DO15" s="28">
        <f t="shared" si="12"/>
        <v>147330.09518413144</v>
      </c>
      <c r="DP15" s="28">
        <f t="shared" si="12"/>
        <v>147330.09518413144</v>
      </c>
      <c r="DQ15" s="28">
        <f t="shared" si="12"/>
        <v>147330.09518413144</v>
      </c>
      <c r="DR15" s="28">
        <f t="shared" si="12"/>
        <v>147330.09518413144</v>
      </c>
      <c r="DS15" s="28">
        <f t="shared" si="12"/>
        <v>147330.09518413144</v>
      </c>
      <c r="DT15" s="28">
        <f t="shared" si="12"/>
        <v>147330.09518413144</v>
      </c>
      <c r="DU15" s="80">
        <f t="shared" si="35"/>
        <v>1767961.1422095776</v>
      </c>
      <c r="DV15" s="28">
        <f t="shared" si="36"/>
        <v>147330.09518413144</v>
      </c>
      <c r="DW15" s="28">
        <f t="shared" si="13"/>
        <v>147330.09518413144</v>
      </c>
      <c r="DX15" s="28">
        <f t="shared" si="13"/>
        <v>147330.09518413144</v>
      </c>
      <c r="DY15" s="28">
        <f t="shared" si="13"/>
        <v>147330.09518413144</v>
      </c>
      <c r="DZ15" s="28">
        <f t="shared" si="13"/>
        <v>147330.09518413144</v>
      </c>
      <c r="EA15" s="28">
        <f t="shared" si="13"/>
        <v>147330.09518413144</v>
      </c>
      <c r="EB15" s="28">
        <f t="shared" si="13"/>
        <v>147330.09518413144</v>
      </c>
      <c r="EC15" s="28">
        <f t="shared" si="13"/>
        <v>147330.09518413144</v>
      </c>
      <c r="ED15" s="28">
        <f t="shared" si="13"/>
        <v>147330.09518413144</v>
      </c>
      <c r="EE15" s="28">
        <f t="shared" si="13"/>
        <v>147330.09518413144</v>
      </c>
      <c r="EF15" s="28">
        <f t="shared" si="13"/>
        <v>147330.09518413144</v>
      </c>
      <c r="EG15" s="28">
        <f t="shared" si="13"/>
        <v>147330.09518413144</v>
      </c>
      <c r="EH15" s="80">
        <f t="shared" si="37"/>
        <v>1767961.1422095776</v>
      </c>
      <c r="EI15" s="28">
        <f t="shared" si="38"/>
        <v>147330.09518413144</v>
      </c>
      <c r="EJ15" s="28">
        <f t="shared" si="14"/>
        <v>147330.09518413144</v>
      </c>
      <c r="EK15" s="28">
        <f t="shared" si="14"/>
        <v>147330.09518413144</v>
      </c>
      <c r="EL15" s="28">
        <f t="shared" si="14"/>
        <v>147330.09518413144</v>
      </c>
    </row>
    <row r="16" spans="1:142" x14ac:dyDescent="0.25">
      <c r="A16" s="18" t="str">
        <f t="shared" si="15"/>
        <v>UNSWAccommodationWave 1</v>
      </c>
      <c r="B16" s="30" t="s">
        <v>23</v>
      </c>
      <c r="C16" s="21" t="s">
        <v>46</v>
      </c>
      <c r="D16" s="3"/>
      <c r="E16" s="3"/>
      <c r="F16" s="3"/>
      <c r="G16" s="3" t="s">
        <v>44</v>
      </c>
      <c r="H16" s="3"/>
      <c r="I16" s="3"/>
      <c r="J16" s="3" t="s">
        <v>67</v>
      </c>
      <c r="K16" s="3"/>
      <c r="L16" s="3" t="s">
        <v>34</v>
      </c>
      <c r="M16" s="20">
        <v>3387736.5052578463</v>
      </c>
      <c r="N16" s="11">
        <v>306037.987969907</v>
      </c>
      <c r="O16" s="12"/>
      <c r="P16" s="11">
        <f t="shared" si="0"/>
        <v>3081698.5172879393</v>
      </c>
      <c r="Q16" s="9">
        <v>42705</v>
      </c>
      <c r="R16" s="9"/>
      <c r="S16" s="9" t="str">
        <f t="shared" si="16"/>
        <v>1-Apr-21</v>
      </c>
      <c r="T16" s="9" t="str">
        <f>VLOOKUP(Q16,'Support Tab'!A:B,2,0)</f>
        <v>CY1</v>
      </c>
      <c r="U16" s="4"/>
      <c r="V16" s="28">
        <f t="shared" si="17"/>
        <v>25503.165664158918</v>
      </c>
      <c r="W16" s="60">
        <f t="shared" si="18"/>
        <v>25503.165664158918</v>
      </c>
      <c r="X16" s="28">
        <f t="shared" si="17"/>
        <v>25503.165664158918</v>
      </c>
      <c r="Y16" s="28">
        <f t="shared" si="17"/>
        <v>25503.165664158918</v>
      </c>
      <c r="Z16" s="28">
        <f t="shared" si="17"/>
        <v>25503.165664158918</v>
      </c>
      <c r="AA16" s="86">
        <f t="shared" si="19"/>
        <v>102012.66265663567</v>
      </c>
      <c r="AB16" s="28">
        <f t="shared" si="17"/>
        <v>25503.165664158918</v>
      </c>
      <c r="AC16" s="28">
        <f t="shared" si="17"/>
        <v>25503.165664158918</v>
      </c>
      <c r="AD16" s="28">
        <f t="shared" si="17"/>
        <v>25503.165664158918</v>
      </c>
      <c r="AE16" s="28">
        <f t="shared" si="17"/>
        <v>25503.165664158918</v>
      </c>
      <c r="AF16" s="28">
        <f t="shared" si="17"/>
        <v>25503.165664158918</v>
      </c>
      <c r="AG16" s="28">
        <f t="shared" si="17"/>
        <v>25503.165664158918</v>
      </c>
      <c r="AH16" s="28">
        <f t="shared" si="17"/>
        <v>25503.165664158918</v>
      </c>
      <c r="AI16" s="28">
        <f t="shared" si="17"/>
        <v>25503.165664158918</v>
      </c>
      <c r="AJ16" s="28">
        <f t="shared" si="17"/>
        <v>25503.165664158918</v>
      </c>
      <c r="AK16" s="63">
        <f t="shared" si="20"/>
        <v>306037.987969907</v>
      </c>
      <c r="AL16" s="28">
        <f t="shared" si="17"/>
        <v>25503.165664158918</v>
      </c>
      <c r="AM16" s="28">
        <f t="shared" si="17"/>
        <v>25503.165664158918</v>
      </c>
      <c r="AN16" s="28">
        <f t="shared" si="17"/>
        <v>25503.165664158918</v>
      </c>
      <c r="AO16" s="86">
        <f t="shared" si="21"/>
        <v>306037.987969907</v>
      </c>
      <c r="AP16" s="28">
        <f t="shared" si="41"/>
        <v>25503.165664158918</v>
      </c>
      <c r="AQ16" s="28">
        <f t="shared" si="41"/>
        <v>25503.165664158918</v>
      </c>
      <c r="AR16" s="28">
        <f t="shared" si="41"/>
        <v>25503.165664158918</v>
      </c>
      <c r="AS16" s="28">
        <f t="shared" si="41"/>
        <v>25503.165664158918</v>
      </c>
      <c r="AT16" s="28">
        <f t="shared" si="41"/>
        <v>25503.165664158918</v>
      </c>
      <c r="AU16" s="28">
        <f t="shared" si="41"/>
        <v>25503.165664158918</v>
      </c>
      <c r="AV16" s="28">
        <f t="shared" si="41"/>
        <v>25503.165664158918</v>
      </c>
      <c r="AW16" s="28">
        <f t="shared" si="41"/>
        <v>25503.165664158918</v>
      </c>
      <c r="AX16" s="28">
        <f t="shared" si="41"/>
        <v>25503.165664158918</v>
      </c>
      <c r="AY16" s="63">
        <f t="shared" si="22"/>
        <v>306037.987969907</v>
      </c>
      <c r="AZ16" s="28">
        <f t="shared" si="41"/>
        <v>25503.165664158918</v>
      </c>
      <c r="BA16" s="28">
        <f t="shared" si="41"/>
        <v>25503.165664158918</v>
      </c>
      <c r="BB16" s="28">
        <f t="shared" si="41"/>
        <v>25503.165664158918</v>
      </c>
      <c r="BC16" s="86">
        <f t="shared" si="23"/>
        <v>306037.987969907</v>
      </c>
      <c r="BD16" s="28">
        <f t="shared" si="41"/>
        <v>25503.165664158918</v>
      </c>
      <c r="BE16" s="28">
        <f t="shared" si="41"/>
        <v>25503.165664158918</v>
      </c>
      <c r="BF16" s="28">
        <f t="shared" si="41"/>
        <v>25503.165664158918</v>
      </c>
      <c r="BG16" s="28">
        <f t="shared" si="41"/>
        <v>25503.165664158918</v>
      </c>
      <c r="BH16" s="28">
        <f t="shared" si="42"/>
        <v>25503.165664158918</v>
      </c>
      <c r="BI16" s="28">
        <f t="shared" si="42"/>
        <v>25503.165664158918</v>
      </c>
      <c r="BJ16" s="28">
        <f t="shared" si="42"/>
        <v>25503.165664158918</v>
      </c>
      <c r="BK16" s="28">
        <f t="shared" si="42"/>
        <v>25503.165664158918</v>
      </c>
      <c r="BL16" s="28">
        <f t="shared" si="42"/>
        <v>25503.165664158918</v>
      </c>
      <c r="BM16" s="63">
        <f t="shared" si="24"/>
        <v>306037.987969907</v>
      </c>
      <c r="BN16" s="28">
        <f t="shared" si="42"/>
        <v>25503.165664158918</v>
      </c>
      <c r="BO16" s="28">
        <f t="shared" si="42"/>
        <v>25503.165664158918</v>
      </c>
      <c r="BP16" s="28">
        <f t="shared" si="42"/>
        <v>25503.165664158918</v>
      </c>
      <c r="BQ16" s="86">
        <f t="shared" si="25"/>
        <v>306037.987969907</v>
      </c>
      <c r="BR16" s="28">
        <f t="shared" si="42"/>
        <v>25503.165664158918</v>
      </c>
      <c r="BS16" s="28">
        <f t="shared" si="42"/>
        <v>25503.165664158918</v>
      </c>
      <c r="BT16" s="28">
        <f t="shared" si="42"/>
        <v>25503.165664158918</v>
      </c>
      <c r="BU16" s="28">
        <f t="shared" si="42"/>
        <v>25503.165664158918</v>
      </c>
      <c r="BV16" s="28">
        <f t="shared" si="42"/>
        <v>25503.165664158918</v>
      </c>
      <c r="BW16" s="28">
        <f t="shared" si="42"/>
        <v>25503.165664158918</v>
      </c>
      <c r="BX16" s="28">
        <f t="shared" si="42"/>
        <v>25503.165664158918</v>
      </c>
      <c r="BY16" s="28">
        <f t="shared" si="42"/>
        <v>25503.165664158918</v>
      </c>
      <c r="BZ16" s="28">
        <f t="shared" si="40"/>
        <v>25503.165664158918</v>
      </c>
      <c r="CA16" s="63">
        <f t="shared" si="26"/>
        <v>306037.987969907</v>
      </c>
      <c r="CB16" s="28">
        <f t="shared" si="40"/>
        <v>25503.165664158918</v>
      </c>
      <c r="CC16" s="28">
        <f t="shared" si="40"/>
        <v>25503.165664158918</v>
      </c>
      <c r="CD16" s="28">
        <f t="shared" si="40"/>
        <v>25503.165664158918</v>
      </c>
      <c r="CE16" s="86">
        <f t="shared" si="27"/>
        <v>306037.987969907</v>
      </c>
      <c r="CF16" s="28">
        <f t="shared" si="40"/>
        <v>25503.165664158918</v>
      </c>
      <c r="CG16" s="79">
        <f t="shared" si="28"/>
        <v>282311.37543815386</v>
      </c>
      <c r="CH16" s="81">
        <f t="shared" si="29"/>
        <v>282311.37543815386</v>
      </c>
      <c r="CI16" s="28">
        <f t="shared" si="30"/>
        <v>282311.37543815386</v>
      </c>
      <c r="CJ16" s="28">
        <f t="shared" si="30"/>
        <v>282311.37543815386</v>
      </c>
      <c r="CK16" s="28">
        <f t="shared" si="30"/>
        <v>282311.37543815386</v>
      </c>
      <c r="CL16" s="28">
        <f t="shared" si="30"/>
        <v>282311.37543815386</v>
      </c>
      <c r="CM16" s="28">
        <f t="shared" si="10"/>
        <v>282311.37543815386</v>
      </c>
      <c r="CN16" s="28">
        <f t="shared" si="10"/>
        <v>282311.37543815386</v>
      </c>
      <c r="CO16" s="28">
        <f t="shared" si="10"/>
        <v>282311.37543815386</v>
      </c>
      <c r="CP16" s="28">
        <f t="shared" si="10"/>
        <v>282311.37543815386</v>
      </c>
      <c r="CQ16" s="28">
        <f t="shared" si="10"/>
        <v>282311.37543815386</v>
      </c>
      <c r="CR16" s="28">
        <f t="shared" si="10"/>
        <v>282311.37543815386</v>
      </c>
      <c r="CS16" s="28">
        <f t="shared" si="10"/>
        <v>282311.37543815386</v>
      </c>
      <c r="CT16" s="28">
        <f t="shared" si="10"/>
        <v>282311.37543815386</v>
      </c>
      <c r="CU16" s="80">
        <f t="shared" si="31"/>
        <v>3387736.5052578454</v>
      </c>
      <c r="CV16" s="28">
        <f t="shared" si="32"/>
        <v>282311.37543815386</v>
      </c>
      <c r="CW16" s="28">
        <f t="shared" si="11"/>
        <v>282311.37543815386</v>
      </c>
      <c r="CX16" s="28">
        <f t="shared" si="11"/>
        <v>282311.37543815386</v>
      </c>
      <c r="CY16" s="28">
        <f t="shared" si="11"/>
        <v>282311.37543815386</v>
      </c>
      <c r="CZ16" s="28">
        <f t="shared" si="11"/>
        <v>282311.37543815386</v>
      </c>
      <c r="DA16" s="28">
        <f t="shared" si="11"/>
        <v>282311.37543815386</v>
      </c>
      <c r="DB16" s="28">
        <f t="shared" si="11"/>
        <v>282311.37543815386</v>
      </c>
      <c r="DC16" s="28">
        <f t="shared" si="11"/>
        <v>282311.37543815386</v>
      </c>
      <c r="DD16" s="28">
        <f t="shared" si="11"/>
        <v>282311.37543815386</v>
      </c>
      <c r="DE16" s="28">
        <f t="shared" si="11"/>
        <v>282311.37543815386</v>
      </c>
      <c r="DF16" s="28">
        <f t="shared" si="11"/>
        <v>282311.37543815386</v>
      </c>
      <c r="DG16" s="28">
        <f t="shared" si="11"/>
        <v>282311.37543815386</v>
      </c>
      <c r="DH16" s="80">
        <f t="shared" si="33"/>
        <v>3387736.5052578454</v>
      </c>
      <c r="DI16" s="28">
        <f t="shared" si="34"/>
        <v>282311.37543815386</v>
      </c>
      <c r="DJ16" s="28">
        <f t="shared" si="12"/>
        <v>282311.37543815386</v>
      </c>
      <c r="DK16" s="28">
        <f t="shared" si="12"/>
        <v>282311.37543815386</v>
      </c>
      <c r="DL16" s="28">
        <f t="shared" si="12"/>
        <v>282311.37543815386</v>
      </c>
      <c r="DM16" s="28">
        <f t="shared" si="12"/>
        <v>282311.37543815386</v>
      </c>
      <c r="DN16" s="28">
        <f t="shared" si="12"/>
        <v>282311.37543815386</v>
      </c>
      <c r="DO16" s="28">
        <f t="shared" si="12"/>
        <v>282311.37543815386</v>
      </c>
      <c r="DP16" s="28">
        <f t="shared" si="12"/>
        <v>282311.37543815386</v>
      </c>
      <c r="DQ16" s="28">
        <f t="shared" si="12"/>
        <v>282311.37543815386</v>
      </c>
      <c r="DR16" s="28">
        <f t="shared" si="12"/>
        <v>282311.37543815386</v>
      </c>
      <c r="DS16" s="28">
        <f t="shared" si="12"/>
        <v>282311.37543815386</v>
      </c>
      <c r="DT16" s="28">
        <f t="shared" si="12"/>
        <v>282311.37543815386</v>
      </c>
      <c r="DU16" s="80">
        <f t="shared" si="35"/>
        <v>3387736.5052578454</v>
      </c>
      <c r="DV16" s="28">
        <f t="shared" si="36"/>
        <v>282311.37543815386</v>
      </c>
      <c r="DW16" s="28">
        <f t="shared" si="13"/>
        <v>282311.37543815386</v>
      </c>
      <c r="DX16" s="28">
        <f t="shared" si="13"/>
        <v>282311.37543815386</v>
      </c>
      <c r="DY16" s="28">
        <f t="shared" si="13"/>
        <v>282311.37543815386</v>
      </c>
      <c r="DZ16" s="28">
        <f t="shared" si="13"/>
        <v>282311.37543815386</v>
      </c>
      <c r="EA16" s="28">
        <f t="shared" si="13"/>
        <v>282311.37543815386</v>
      </c>
      <c r="EB16" s="28">
        <f t="shared" si="13"/>
        <v>282311.37543815386</v>
      </c>
      <c r="EC16" s="28">
        <f t="shared" si="13"/>
        <v>282311.37543815386</v>
      </c>
      <c r="ED16" s="28">
        <f t="shared" si="13"/>
        <v>282311.37543815386</v>
      </c>
      <c r="EE16" s="28">
        <f t="shared" si="13"/>
        <v>282311.37543815386</v>
      </c>
      <c r="EF16" s="28">
        <f t="shared" si="13"/>
        <v>282311.37543815386</v>
      </c>
      <c r="EG16" s="28">
        <f t="shared" si="13"/>
        <v>282311.37543815386</v>
      </c>
      <c r="EH16" s="80">
        <f t="shared" si="37"/>
        <v>3387736.5052578454</v>
      </c>
      <c r="EI16" s="28">
        <f t="shared" si="38"/>
        <v>282311.37543815386</v>
      </c>
      <c r="EJ16" s="28">
        <f t="shared" si="14"/>
        <v>282311.37543815386</v>
      </c>
      <c r="EK16" s="28">
        <f t="shared" si="14"/>
        <v>282311.37543815386</v>
      </c>
      <c r="EL16" s="28">
        <f t="shared" si="14"/>
        <v>282311.37543815386</v>
      </c>
    </row>
    <row r="17" spans="1:142" x14ac:dyDescent="0.25">
      <c r="A17" s="18" t="str">
        <f t="shared" si="15"/>
        <v>UoAAccommodationWave 1</v>
      </c>
      <c r="B17" s="30" t="s">
        <v>22</v>
      </c>
      <c r="C17" s="21" t="s">
        <v>46</v>
      </c>
      <c r="D17" s="3"/>
      <c r="E17" s="3"/>
      <c r="F17" s="3"/>
      <c r="G17" s="3" t="s">
        <v>44</v>
      </c>
      <c r="H17" s="3"/>
      <c r="I17" s="3"/>
      <c r="J17" s="3" t="s">
        <v>67</v>
      </c>
      <c r="K17" s="3"/>
      <c r="L17" s="3" t="s">
        <v>34</v>
      </c>
      <c r="M17" s="20">
        <v>2067244.90513308</v>
      </c>
      <c r="N17" s="11">
        <v>176161.79111575696</v>
      </c>
      <c r="O17" s="12">
        <f>N17/M17</f>
        <v>8.5215733597087492E-2</v>
      </c>
      <c r="P17" s="11">
        <f t="shared" si="0"/>
        <v>1891083.1140173231</v>
      </c>
      <c r="Q17" s="9">
        <v>42705</v>
      </c>
      <c r="R17" s="9"/>
      <c r="S17" s="9" t="str">
        <f t="shared" si="16"/>
        <v>1-Apr-21</v>
      </c>
      <c r="T17" s="9" t="str">
        <f>VLOOKUP(Q17,'Support Tab'!A:B,2,0)</f>
        <v>CY1</v>
      </c>
      <c r="U17" s="4"/>
      <c r="V17" s="28">
        <f t="shared" si="17"/>
        <v>14680.149259646414</v>
      </c>
      <c r="W17" s="60">
        <f t="shared" si="18"/>
        <v>14680.149259646414</v>
      </c>
      <c r="X17" s="28">
        <f t="shared" si="17"/>
        <v>14680.149259646414</v>
      </c>
      <c r="Y17" s="28">
        <f t="shared" si="17"/>
        <v>14680.149259646414</v>
      </c>
      <c r="Z17" s="28">
        <f t="shared" si="17"/>
        <v>14680.149259646414</v>
      </c>
      <c r="AA17" s="86">
        <f t="shared" si="19"/>
        <v>58720.597038585656</v>
      </c>
      <c r="AB17" s="28">
        <f t="shared" si="17"/>
        <v>14680.149259646414</v>
      </c>
      <c r="AC17" s="28">
        <f t="shared" si="17"/>
        <v>14680.149259646414</v>
      </c>
      <c r="AD17" s="28">
        <f t="shared" si="17"/>
        <v>14680.149259646414</v>
      </c>
      <c r="AE17" s="28">
        <f t="shared" si="17"/>
        <v>14680.149259646414</v>
      </c>
      <c r="AF17" s="28">
        <f t="shared" si="17"/>
        <v>14680.149259646414</v>
      </c>
      <c r="AG17" s="28">
        <f t="shared" si="17"/>
        <v>14680.149259646414</v>
      </c>
      <c r="AH17" s="28">
        <f t="shared" si="17"/>
        <v>14680.149259646414</v>
      </c>
      <c r="AI17" s="28">
        <f t="shared" si="17"/>
        <v>14680.149259646414</v>
      </c>
      <c r="AJ17" s="28">
        <f t="shared" si="17"/>
        <v>14680.149259646414</v>
      </c>
      <c r="AK17" s="63">
        <f t="shared" si="20"/>
        <v>176161.79111575699</v>
      </c>
      <c r="AL17" s="28">
        <f t="shared" si="17"/>
        <v>14680.149259646414</v>
      </c>
      <c r="AM17" s="28">
        <f t="shared" si="17"/>
        <v>14680.149259646414</v>
      </c>
      <c r="AN17" s="28">
        <f t="shared" si="17"/>
        <v>14680.149259646414</v>
      </c>
      <c r="AO17" s="86">
        <f t="shared" si="21"/>
        <v>176161.79111575699</v>
      </c>
      <c r="AP17" s="28">
        <f t="shared" si="41"/>
        <v>14680.149259646414</v>
      </c>
      <c r="AQ17" s="28">
        <f t="shared" si="41"/>
        <v>14680.149259646414</v>
      </c>
      <c r="AR17" s="28">
        <f t="shared" si="41"/>
        <v>14680.149259646414</v>
      </c>
      <c r="AS17" s="28">
        <f t="shared" si="41"/>
        <v>14680.149259646414</v>
      </c>
      <c r="AT17" s="28">
        <f t="shared" si="41"/>
        <v>14680.149259646414</v>
      </c>
      <c r="AU17" s="28">
        <f t="shared" si="41"/>
        <v>14680.149259646414</v>
      </c>
      <c r="AV17" s="28">
        <f t="shared" si="41"/>
        <v>14680.149259646414</v>
      </c>
      <c r="AW17" s="28">
        <f t="shared" si="41"/>
        <v>14680.149259646414</v>
      </c>
      <c r="AX17" s="28">
        <f t="shared" si="41"/>
        <v>14680.149259646414</v>
      </c>
      <c r="AY17" s="63">
        <f t="shared" si="22"/>
        <v>176161.79111575699</v>
      </c>
      <c r="AZ17" s="28">
        <f t="shared" si="41"/>
        <v>14680.149259646414</v>
      </c>
      <c r="BA17" s="28">
        <f t="shared" si="41"/>
        <v>14680.149259646414</v>
      </c>
      <c r="BB17" s="28">
        <f t="shared" si="41"/>
        <v>14680.149259646414</v>
      </c>
      <c r="BC17" s="86">
        <f t="shared" si="23"/>
        <v>176161.79111575699</v>
      </c>
      <c r="BD17" s="28">
        <f t="shared" si="41"/>
        <v>14680.149259646414</v>
      </c>
      <c r="BE17" s="28">
        <f t="shared" si="41"/>
        <v>14680.149259646414</v>
      </c>
      <c r="BF17" s="28">
        <f t="shared" si="41"/>
        <v>14680.149259646414</v>
      </c>
      <c r="BG17" s="28">
        <f t="shared" si="41"/>
        <v>14680.149259646414</v>
      </c>
      <c r="BH17" s="28">
        <f t="shared" si="42"/>
        <v>14680.149259646414</v>
      </c>
      <c r="BI17" s="28">
        <f t="shared" si="42"/>
        <v>14680.149259646414</v>
      </c>
      <c r="BJ17" s="28">
        <f t="shared" si="42"/>
        <v>14680.149259646414</v>
      </c>
      <c r="BK17" s="28">
        <f t="shared" si="42"/>
        <v>14680.149259646414</v>
      </c>
      <c r="BL17" s="28">
        <f t="shared" si="42"/>
        <v>14680.149259646414</v>
      </c>
      <c r="BM17" s="63">
        <f t="shared" si="24"/>
        <v>176161.79111575699</v>
      </c>
      <c r="BN17" s="28">
        <f t="shared" si="42"/>
        <v>14680.149259646414</v>
      </c>
      <c r="BO17" s="28">
        <f t="shared" si="42"/>
        <v>14680.149259646414</v>
      </c>
      <c r="BP17" s="28">
        <f t="shared" si="42"/>
        <v>14680.149259646414</v>
      </c>
      <c r="BQ17" s="86">
        <f t="shared" si="25"/>
        <v>176161.79111575699</v>
      </c>
      <c r="BR17" s="28">
        <f t="shared" si="42"/>
        <v>14680.149259646414</v>
      </c>
      <c r="BS17" s="28">
        <f t="shared" si="42"/>
        <v>14680.149259646414</v>
      </c>
      <c r="BT17" s="28">
        <f t="shared" si="42"/>
        <v>14680.149259646414</v>
      </c>
      <c r="BU17" s="28">
        <f t="shared" si="42"/>
        <v>14680.149259646414</v>
      </c>
      <c r="BV17" s="28">
        <f t="shared" si="42"/>
        <v>14680.149259646414</v>
      </c>
      <c r="BW17" s="28">
        <f t="shared" si="42"/>
        <v>14680.149259646414</v>
      </c>
      <c r="BX17" s="28">
        <f t="shared" si="42"/>
        <v>14680.149259646414</v>
      </c>
      <c r="BY17" s="28">
        <f t="shared" si="42"/>
        <v>14680.149259646414</v>
      </c>
      <c r="BZ17" s="28">
        <f t="shared" si="40"/>
        <v>14680.149259646414</v>
      </c>
      <c r="CA17" s="63">
        <f t="shared" si="26"/>
        <v>176161.79111575699</v>
      </c>
      <c r="CB17" s="28">
        <f t="shared" si="40"/>
        <v>14680.149259646414</v>
      </c>
      <c r="CC17" s="28">
        <f t="shared" si="40"/>
        <v>14680.149259646414</v>
      </c>
      <c r="CD17" s="28">
        <f t="shared" si="40"/>
        <v>14680.149259646414</v>
      </c>
      <c r="CE17" s="86">
        <f t="shared" si="27"/>
        <v>176161.79111575699</v>
      </c>
      <c r="CF17" s="28">
        <f t="shared" si="40"/>
        <v>14680.149259646414</v>
      </c>
      <c r="CG17" s="79">
        <f t="shared" si="28"/>
        <v>172270.40876108999</v>
      </c>
      <c r="CH17" s="81">
        <f t="shared" si="29"/>
        <v>172270.40876108999</v>
      </c>
      <c r="CI17" s="28">
        <f t="shared" si="30"/>
        <v>172270.40876108999</v>
      </c>
      <c r="CJ17" s="28">
        <f t="shared" si="30"/>
        <v>172270.40876108999</v>
      </c>
      <c r="CK17" s="28">
        <f t="shared" si="30"/>
        <v>172270.40876108999</v>
      </c>
      <c r="CL17" s="28">
        <f t="shared" si="30"/>
        <v>172270.40876108999</v>
      </c>
      <c r="CM17" s="28">
        <f t="shared" si="10"/>
        <v>172270.40876108999</v>
      </c>
      <c r="CN17" s="28">
        <f t="shared" si="10"/>
        <v>172270.40876108999</v>
      </c>
      <c r="CO17" s="28">
        <f t="shared" si="10"/>
        <v>172270.40876108999</v>
      </c>
      <c r="CP17" s="28">
        <f t="shared" si="10"/>
        <v>172270.40876108999</v>
      </c>
      <c r="CQ17" s="28">
        <f t="shared" si="10"/>
        <v>172270.40876108999</v>
      </c>
      <c r="CR17" s="28">
        <f t="shared" si="10"/>
        <v>172270.40876108999</v>
      </c>
      <c r="CS17" s="28">
        <f t="shared" si="10"/>
        <v>172270.40876108999</v>
      </c>
      <c r="CT17" s="28">
        <f t="shared" si="10"/>
        <v>172270.40876108999</v>
      </c>
      <c r="CU17" s="80">
        <f t="shared" si="31"/>
        <v>2067244.9051330795</v>
      </c>
      <c r="CV17" s="28">
        <f t="shared" si="32"/>
        <v>172270.40876108999</v>
      </c>
      <c r="CW17" s="28">
        <f t="shared" si="11"/>
        <v>172270.40876108999</v>
      </c>
      <c r="CX17" s="28">
        <f t="shared" si="11"/>
        <v>172270.40876108999</v>
      </c>
      <c r="CY17" s="28">
        <f t="shared" si="11"/>
        <v>172270.40876108999</v>
      </c>
      <c r="CZ17" s="28">
        <f t="shared" si="11"/>
        <v>172270.40876108999</v>
      </c>
      <c r="DA17" s="28">
        <f t="shared" si="11"/>
        <v>172270.40876108999</v>
      </c>
      <c r="DB17" s="28">
        <f t="shared" si="11"/>
        <v>172270.40876108999</v>
      </c>
      <c r="DC17" s="28">
        <f t="shared" si="11"/>
        <v>172270.40876108999</v>
      </c>
      <c r="DD17" s="28">
        <f t="shared" si="11"/>
        <v>172270.40876108999</v>
      </c>
      <c r="DE17" s="28">
        <f t="shared" si="11"/>
        <v>172270.40876108999</v>
      </c>
      <c r="DF17" s="28">
        <f t="shared" si="11"/>
        <v>172270.40876108999</v>
      </c>
      <c r="DG17" s="28">
        <f t="shared" si="11"/>
        <v>172270.40876108999</v>
      </c>
      <c r="DH17" s="80">
        <f t="shared" si="33"/>
        <v>2067244.9051330795</v>
      </c>
      <c r="DI17" s="28">
        <f t="shared" si="34"/>
        <v>172270.40876108999</v>
      </c>
      <c r="DJ17" s="28">
        <f t="shared" si="12"/>
        <v>172270.40876108999</v>
      </c>
      <c r="DK17" s="28">
        <f t="shared" si="12"/>
        <v>172270.40876108999</v>
      </c>
      <c r="DL17" s="28">
        <f t="shared" si="12"/>
        <v>172270.40876108999</v>
      </c>
      <c r="DM17" s="28">
        <f t="shared" si="12"/>
        <v>172270.40876108999</v>
      </c>
      <c r="DN17" s="28">
        <f t="shared" si="12"/>
        <v>172270.40876108999</v>
      </c>
      <c r="DO17" s="28">
        <f t="shared" si="12"/>
        <v>172270.40876108999</v>
      </c>
      <c r="DP17" s="28">
        <f t="shared" si="12"/>
        <v>172270.40876108999</v>
      </c>
      <c r="DQ17" s="28">
        <f t="shared" si="12"/>
        <v>172270.40876108999</v>
      </c>
      <c r="DR17" s="28">
        <f t="shared" si="12"/>
        <v>172270.40876108999</v>
      </c>
      <c r="DS17" s="28">
        <f t="shared" si="12"/>
        <v>172270.40876108999</v>
      </c>
      <c r="DT17" s="28">
        <f t="shared" si="12"/>
        <v>172270.40876108999</v>
      </c>
      <c r="DU17" s="80">
        <f t="shared" si="35"/>
        <v>2067244.9051330795</v>
      </c>
      <c r="DV17" s="28">
        <f t="shared" si="36"/>
        <v>172270.40876108999</v>
      </c>
      <c r="DW17" s="28">
        <f t="shared" si="13"/>
        <v>172270.40876108999</v>
      </c>
      <c r="DX17" s="28">
        <f t="shared" si="13"/>
        <v>172270.40876108999</v>
      </c>
      <c r="DY17" s="28">
        <f t="shared" si="13"/>
        <v>172270.40876108999</v>
      </c>
      <c r="DZ17" s="28">
        <f t="shared" si="13"/>
        <v>172270.40876108999</v>
      </c>
      <c r="EA17" s="28">
        <f t="shared" si="13"/>
        <v>172270.40876108999</v>
      </c>
      <c r="EB17" s="28">
        <f t="shared" si="13"/>
        <v>172270.40876108999</v>
      </c>
      <c r="EC17" s="28">
        <f t="shared" si="13"/>
        <v>172270.40876108999</v>
      </c>
      <c r="ED17" s="28">
        <f t="shared" si="13"/>
        <v>172270.40876108999</v>
      </c>
      <c r="EE17" s="28">
        <f t="shared" si="13"/>
        <v>172270.40876108999</v>
      </c>
      <c r="EF17" s="28">
        <f t="shared" si="13"/>
        <v>172270.40876108999</v>
      </c>
      <c r="EG17" s="28">
        <f t="shared" si="13"/>
        <v>172270.40876108999</v>
      </c>
      <c r="EH17" s="80">
        <f t="shared" si="37"/>
        <v>2067244.9051330795</v>
      </c>
      <c r="EI17" s="28">
        <f t="shared" si="38"/>
        <v>172270.40876108999</v>
      </c>
      <c r="EJ17" s="28">
        <f t="shared" si="14"/>
        <v>172270.40876108999</v>
      </c>
      <c r="EK17" s="28">
        <f t="shared" si="14"/>
        <v>172270.40876108999</v>
      </c>
      <c r="EL17" s="28">
        <f t="shared" si="14"/>
        <v>172270.40876108999</v>
      </c>
    </row>
    <row r="18" spans="1:142" x14ac:dyDescent="0.25">
      <c r="A18" s="18" t="str">
        <f t="shared" si="15"/>
        <v>USYDAccommodationWave 1</v>
      </c>
      <c r="B18" s="30" t="s">
        <v>24</v>
      </c>
      <c r="C18" s="21" t="s">
        <v>46</v>
      </c>
      <c r="D18" s="3"/>
      <c r="E18" s="3"/>
      <c r="F18" s="3"/>
      <c r="G18" s="3" t="s">
        <v>44</v>
      </c>
      <c r="H18" s="3"/>
      <c r="I18" s="3"/>
      <c r="J18" s="3" t="s">
        <v>67</v>
      </c>
      <c r="K18" s="3"/>
      <c r="L18" s="3" t="s">
        <v>34</v>
      </c>
      <c r="M18" s="20">
        <v>4214036.9532955214</v>
      </c>
      <c r="N18" s="11">
        <v>387082.3345210132</v>
      </c>
      <c r="O18" s="12"/>
      <c r="P18" s="11">
        <f t="shared" si="0"/>
        <v>3826954.6187745081</v>
      </c>
      <c r="Q18" s="9">
        <v>42705</v>
      </c>
      <c r="R18" s="9"/>
      <c r="S18" s="9" t="str">
        <f t="shared" si="16"/>
        <v>1-Apr-21</v>
      </c>
      <c r="T18" s="9" t="str">
        <f>VLOOKUP(Q18,'Support Tab'!A:B,2,0)</f>
        <v>CY1</v>
      </c>
      <c r="U18" s="4"/>
      <c r="V18" s="28">
        <f t="shared" si="17"/>
        <v>32256.861210084433</v>
      </c>
      <c r="W18" s="60">
        <f t="shared" si="18"/>
        <v>32256.861210084433</v>
      </c>
      <c r="X18" s="28">
        <f t="shared" si="17"/>
        <v>32256.861210084433</v>
      </c>
      <c r="Y18" s="28">
        <f t="shared" si="17"/>
        <v>32256.861210084433</v>
      </c>
      <c r="Z18" s="28">
        <f t="shared" si="17"/>
        <v>32256.861210084433</v>
      </c>
      <c r="AA18" s="86">
        <f t="shared" si="19"/>
        <v>129027.44484033773</v>
      </c>
      <c r="AB18" s="28">
        <f t="shared" si="17"/>
        <v>32256.861210084433</v>
      </c>
      <c r="AC18" s="28">
        <f t="shared" si="17"/>
        <v>32256.861210084433</v>
      </c>
      <c r="AD18" s="28">
        <f t="shared" si="17"/>
        <v>32256.861210084433</v>
      </c>
      <c r="AE18" s="28">
        <f t="shared" si="17"/>
        <v>32256.861210084433</v>
      </c>
      <c r="AF18" s="28">
        <f t="shared" si="17"/>
        <v>32256.861210084433</v>
      </c>
      <c r="AG18" s="28">
        <f t="shared" si="17"/>
        <v>32256.861210084433</v>
      </c>
      <c r="AH18" s="28">
        <f t="shared" si="17"/>
        <v>32256.861210084433</v>
      </c>
      <c r="AI18" s="28">
        <f t="shared" si="17"/>
        <v>32256.861210084433</v>
      </c>
      <c r="AJ18" s="28">
        <f t="shared" si="17"/>
        <v>32256.861210084433</v>
      </c>
      <c r="AK18" s="63">
        <f t="shared" si="20"/>
        <v>387082.33452101308</v>
      </c>
      <c r="AL18" s="28">
        <f t="shared" si="17"/>
        <v>32256.861210084433</v>
      </c>
      <c r="AM18" s="28">
        <f t="shared" si="17"/>
        <v>32256.861210084433</v>
      </c>
      <c r="AN18" s="28">
        <f t="shared" si="17"/>
        <v>32256.861210084433</v>
      </c>
      <c r="AO18" s="86">
        <f t="shared" si="21"/>
        <v>387082.33452101308</v>
      </c>
      <c r="AP18" s="28">
        <f t="shared" si="41"/>
        <v>32256.861210084433</v>
      </c>
      <c r="AQ18" s="28">
        <f t="shared" si="41"/>
        <v>32256.861210084433</v>
      </c>
      <c r="AR18" s="28">
        <f t="shared" si="41"/>
        <v>32256.861210084433</v>
      </c>
      <c r="AS18" s="28">
        <f t="shared" si="41"/>
        <v>32256.861210084433</v>
      </c>
      <c r="AT18" s="28">
        <f t="shared" si="41"/>
        <v>32256.861210084433</v>
      </c>
      <c r="AU18" s="28">
        <f t="shared" si="41"/>
        <v>32256.861210084433</v>
      </c>
      <c r="AV18" s="28">
        <f t="shared" si="41"/>
        <v>32256.861210084433</v>
      </c>
      <c r="AW18" s="28">
        <f t="shared" si="41"/>
        <v>32256.861210084433</v>
      </c>
      <c r="AX18" s="28">
        <f t="shared" si="41"/>
        <v>32256.861210084433</v>
      </c>
      <c r="AY18" s="63">
        <f t="shared" si="22"/>
        <v>387082.33452101308</v>
      </c>
      <c r="AZ18" s="28">
        <f t="shared" si="41"/>
        <v>32256.861210084433</v>
      </c>
      <c r="BA18" s="28">
        <f t="shared" si="41"/>
        <v>32256.861210084433</v>
      </c>
      <c r="BB18" s="28">
        <f t="shared" si="41"/>
        <v>32256.861210084433</v>
      </c>
      <c r="BC18" s="86">
        <f t="shared" si="23"/>
        <v>387082.33452101308</v>
      </c>
      <c r="BD18" s="28">
        <f t="shared" si="41"/>
        <v>32256.861210084433</v>
      </c>
      <c r="BE18" s="28">
        <f t="shared" si="41"/>
        <v>32256.861210084433</v>
      </c>
      <c r="BF18" s="28">
        <f t="shared" si="41"/>
        <v>32256.861210084433</v>
      </c>
      <c r="BG18" s="28">
        <f t="shared" si="41"/>
        <v>32256.861210084433</v>
      </c>
      <c r="BH18" s="28">
        <f t="shared" si="42"/>
        <v>32256.861210084433</v>
      </c>
      <c r="BI18" s="28">
        <f t="shared" si="42"/>
        <v>32256.861210084433</v>
      </c>
      <c r="BJ18" s="28">
        <f t="shared" si="42"/>
        <v>32256.861210084433</v>
      </c>
      <c r="BK18" s="28">
        <f t="shared" si="42"/>
        <v>32256.861210084433</v>
      </c>
      <c r="BL18" s="28">
        <f t="shared" si="42"/>
        <v>32256.861210084433</v>
      </c>
      <c r="BM18" s="63">
        <f t="shared" si="24"/>
        <v>387082.33452101308</v>
      </c>
      <c r="BN18" s="28">
        <f t="shared" si="42"/>
        <v>32256.861210084433</v>
      </c>
      <c r="BO18" s="28">
        <f t="shared" si="42"/>
        <v>32256.861210084433</v>
      </c>
      <c r="BP18" s="28">
        <f t="shared" si="42"/>
        <v>32256.861210084433</v>
      </c>
      <c r="BQ18" s="86">
        <f t="shared" si="25"/>
        <v>387082.33452101308</v>
      </c>
      <c r="BR18" s="28">
        <f t="shared" si="42"/>
        <v>32256.861210084433</v>
      </c>
      <c r="BS18" s="28">
        <f t="shared" si="42"/>
        <v>32256.861210084433</v>
      </c>
      <c r="BT18" s="28">
        <f t="shared" si="42"/>
        <v>32256.861210084433</v>
      </c>
      <c r="BU18" s="28">
        <f t="shared" si="42"/>
        <v>32256.861210084433</v>
      </c>
      <c r="BV18" s="28">
        <f t="shared" si="42"/>
        <v>32256.861210084433</v>
      </c>
      <c r="BW18" s="28">
        <f t="shared" si="42"/>
        <v>32256.861210084433</v>
      </c>
      <c r="BX18" s="28">
        <f t="shared" si="42"/>
        <v>32256.861210084433</v>
      </c>
      <c r="BY18" s="28">
        <f t="shared" si="42"/>
        <v>32256.861210084433</v>
      </c>
      <c r="BZ18" s="28">
        <f t="shared" si="40"/>
        <v>32256.861210084433</v>
      </c>
      <c r="CA18" s="63">
        <f t="shared" si="26"/>
        <v>387082.33452101308</v>
      </c>
      <c r="CB18" s="28">
        <f t="shared" si="40"/>
        <v>32256.861210084433</v>
      </c>
      <c r="CC18" s="28">
        <f t="shared" si="40"/>
        <v>32256.861210084433</v>
      </c>
      <c r="CD18" s="28">
        <f t="shared" si="40"/>
        <v>32256.861210084433</v>
      </c>
      <c r="CE18" s="86">
        <f t="shared" si="27"/>
        <v>387082.33452101308</v>
      </c>
      <c r="CF18" s="28">
        <f t="shared" si="40"/>
        <v>32256.861210084433</v>
      </c>
      <c r="CG18" s="79">
        <f t="shared" si="28"/>
        <v>351169.74610796012</v>
      </c>
      <c r="CH18" s="81">
        <f t="shared" si="29"/>
        <v>351169.74610796012</v>
      </c>
      <c r="CI18" s="28">
        <f t="shared" si="30"/>
        <v>351169.74610796012</v>
      </c>
      <c r="CJ18" s="28">
        <f t="shared" si="30"/>
        <v>351169.74610796012</v>
      </c>
      <c r="CK18" s="28">
        <f t="shared" si="30"/>
        <v>351169.74610796012</v>
      </c>
      <c r="CL18" s="28">
        <f t="shared" si="30"/>
        <v>351169.74610796012</v>
      </c>
      <c r="CM18" s="28">
        <f t="shared" si="10"/>
        <v>351169.74610796012</v>
      </c>
      <c r="CN18" s="28">
        <f t="shared" si="10"/>
        <v>351169.74610796012</v>
      </c>
      <c r="CO18" s="28">
        <f t="shared" si="10"/>
        <v>351169.74610796012</v>
      </c>
      <c r="CP18" s="28">
        <f t="shared" si="10"/>
        <v>351169.74610796012</v>
      </c>
      <c r="CQ18" s="28">
        <f t="shared" si="10"/>
        <v>351169.74610796012</v>
      </c>
      <c r="CR18" s="28">
        <f t="shared" si="10"/>
        <v>351169.74610796012</v>
      </c>
      <c r="CS18" s="28">
        <f t="shared" si="10"/>
        <v>351169.74610796012</v>
      </c>
      <c r="CT18" s="28">
        <f t="shared" si="10"/>
        <v>351169.74610796012</v>
      </c>
      <c r="CU18" s="80">
        <f t="shared" si="31"/>
        <v>4214036.9532955214</v>
      </c>
      <c r="CV18" s="28">
        <f t="shared" si="32"/>
        <v>351169.74610796012</v>
      </c>
      <c r="CW18" s="28">
        <f t="shared" si="11"/>
        <v>351169.74610796012</v>
      </c>
      <c r="CX18" s="28">
        <f t="shared" si="11"/>
        <v>351169.74610796012</v>
      </c>
      <c r="CY18" s="28">
        <f t="shared" si="11"/>
        <v>351169.74610796012</v>
      </c>
      <c r="CZ18" s="28">
        <f t="shared" si="11"/>
        <v>351169.74610796012</v>
      </c>
      <c r="DA18" s="28">
        <f t="shared" si="11"/>
        <v>351169.74610796012</v>
      </c>
      <c r="DB18" s="28">
        <f t="shared" si="11"/>
        <v>351169.74610796012</v>
      </c>
      <c r="DC18" s="28">
        <f t="shared" si="11"/>
        <v>351169.74610796012</v>
      </c>
      <c r="DD18" s="28">
        <f t="shared" si="11"/>
        <v>351169.74610796012</v>
      </c>
      <c r="DE18" s="28">
        <f t="shared" si="11"/>
        <v>351169.74610796012</v>
      </c>
      <c r="DF18" s="28">
        <f t="shared" si="11"/>
        <v>351169.74610796012</v>
      </c>
      <c r="DG18" s="28">
        <f t="shared" si="11"/>
        <v>351169.74610796012</v>
      </c>
      <c r="DH18" s="80">
        <f t="shared" si="33"/>
        <v>4214036.9532955214</v>
      </c>
      <c r="DI18" s="28">
        <f t="shared" si="34"/>
        <v>351169.74610796012</v>
      </c>
      <c r="DJ18" s="28">
        <f t="shared" si="12"/>
        <v>351169.74610796012</v>
      </c>
      <c r="DK18" s="28">
        <f t="shared" si="12"/>
        <v>351169.74610796012</v>
      </c>
      <c r="DL18" s="28">
        <f t="shared" si="12"/>
        <v>351169.74610796012</v>
      </c>
      <c r="DM18" s="28">
        <f t="shared" si="12"/>
        <v>351169.74610796012</v>
      </c>
      <c r="DN18" s="28">
        <f t="shared" si="12"/>
        <v>351169.74610796012</v>
      </c>
      <c r="DO18" s="28">
        <f t="shared" si="12"/>
        <v>351169.74610796012</v>
      </c>
      <c r="DP18" s="28">
        <f t="shared" si="12"/>
        <v>351169.74610796012</v>
      </c>
      <c r="DQ18" s="28">
        <f t="shared" si="12"/>
        <v>351169.74610796012</v>
      </c>
      <c r="DR18" s="28">
        <f t="shared" si="12"/>
        <v>351169.74610796012</v>
      </c>
      <c r="DS18" s="28">
        <f t="shared" si="12"/>
        <v>351169.74610796012</v>
      </c>
      <c r="DT18" s="28">
        <f t="shared" si="12"/>
        <v>351169.74610796012</v>
      </c>
      <c r="DU18" s="80">
        <f t="shared" si="35"/>
        <v>4214036.9532955214</v>
      </c>
      <c r="DV18" s="28">
        <f t="shared" si="36"/>
        <v>351169.74610796012</v>
      </c>
      <c r="DW18" s="28">
        <f t="shared" si="13"/>
        <v>351169.74610796012</v>
      </c>
      <c r="DX18" s="28">
        <f t="shared" si="13"/>
        <v>351169.74610796012</v>
      </c>
      <c r="DY18" s="28">
        <f t="shared" si="13"/>
        <v>351169.74610796012</v>
      </c>
      <c r="DZ18" s="28">
        <f t="shared" si="13"/>
        <v>351169.74610796012</v>
      </c>
      <c r="EA18" s="28">
        <f t="shared" si="13"/>
        <v>351169.74610796012</v>
      </c>
      <c r="EB18" s="28">
        <f t="shared" si="13"/>
        <v>351169.74610796012</v>
      </c>
      <c r="EC18" s="28">
        <f t="shared" si="13"/>
        <v>351169.74610796012</v>
      </c>
      <c r="ED18" s="28">
        <f t="shared" si="13"/>
        <v>351169.74610796012</v>
      </c>
      <c r="EE18" s="28">
        <f t="shared" si="13"/>
        <v>351169.74610796012</v>
      </c>
      <c r="EF18" s="28">
        <f t="shared" si="13"/>
        <v>351169.74610796012</v>
      </c>
      <c r="EG18" s="28">
        <f t="shared" si="13"/>
        <v>351169.74610796012</v>
      </c>
      <c r="EH18" s="80">
        <f t="shared" si="37"/>
        <v>4214036.9532955214</v>
      </c>
      <c r="EI18" s="28">
        <f t="shared" si="38"/>
        <v>351169.74610796012</v>
      </c>
      <c r="EJ18" s="28">
        <f t="shared" si="14"/>
        <v>351169.74610796012</v>
      </c>
      <c r="EK18" s="28">
        <f t="shared" si="14"/>
        <v>351169.74610796012</v>
      </c>
      <c r="EL18" s="28">
        <f t="shared" si="14"/>
        <v>351169.74610796012</v>
      </c>
    </row>
    <row r="19" spans="1:142" x14ac:dyDescent="0.25">
      <c r="A19" s="18" t="str">
        <f t="shared" si="15"/>
        <v>UWAAccommodationWave 1</v>
      </c>
      <c r="B19" s="8" t="s">
        <v>25</v>
      </c>
      <c r="C19" s="21" t="s">
        <v>46</v>
      </c>
      <c r="D19" s="3"/>
      <c r="E19" s="3"/>
      <c r="F19" s="3"/>
      <c r="G19" s="3" t="s">
        <v>44</v>
      </c>
      <c r="H19" s="3"/>
      <c r="I19" s="3"/>
      <c r="J19" s="3" t="s">
        <v>67</v>
      </c>
      <c r="K19" s="3"/>
      <c r="L19" s="3" t="s">
        <v>34</v>
      </c>
      <c r="M19" s="20">
        <v>2005247.2139121955</v>
      </c>
      <c r="N19" s="11">
        <v>278160.18907644274</v>
      </c>
      <c r="O19" s="12"/>
      <c r="P19" s="11">
        <f t="shared" si="0"/>
        <v>1727087.0248357528</v>
      </c>
      <c r="Q19" s="9">
        <v>42705</v>
      </c>
      <c r="R19" s="9"/>
      <c r="S19" s="9" t="str">
        <f t="shared" si="16"/>
        <v>1-Apr-21</v>
      </c>
      <c r="T19" s="9" t="str">
        <f>VLOOKUP(Q19,'Support Tab'!A:B,2,0)</f>
        <v>CY1</v>
      </c>
      <c r="U19" s="4"/>
      <c r="V19" s="28">
        <f t="shared" si="17"/>
        <v>23180.015756370227</v>
      </c>
      <c r="W19" s="60">
        <f t="shared" si="18"/>
        <v>23180.015756370227</v>
      </c>
      <c r="X19" s="28">
        <f t="shared" si="17"/>
        <v>23180.015756370227</v>
      </c>
      <c r="Y19" s="28">
        <f t="shared" si="17"/>
        <v>23180.015756370227</v>
      </c>
      <c r="Z19" s="28">
        <f t="shared" si="17"/>
        <v>23180.015756370227</v>
      </c>
      <c r="AA19" s="86">
        <f t="shared" si="19"/>
        <v>92720.063025480908</v>
      </c>
      <c r="AB19" s="28">
        <f t="shared" si="17"/>
        <v>23180.015756370227</v>
      </c>
      <c r="AC19" s="28">
        <f t="shared" si="17"/>
        <v>23180.015756370227</v>
      </c>
      <c r="AD19" s="28">
        <f t="shared" si="17"/>
        <v>23180.015756370227</v>
      </c>
      <c r="AE19" s="28">
        <f t="shared" si="17"/>
        <v>23180.015756370227</v>
      </c>
      <c r="AF19" s="28">
        <f t="shared" si="17"/>
        <v>23180.015756370227</v>
      </c>
      <c r="AG19" s="28">
        <f t="shared" si="17"/>
        <v>23180.015756370227</v>
      </c>
      <c r="AH19" s="28">
        <f t="shared" si="17"/>
        <v>23180.015756370227</v>
      </c>
      <c r="AI19" s="28">
        <f t="shared" si="17"/>
        <v>23180.015756370227</v>
      </c>
      <c r="AJ19" s="28">
        <f t="shared" si="17"/>
        <v>23180.015756370227</v>
      </c>
      <c r="AK19" s="63">
        <f t="shared" si="20"/>
        <v>278160.1890764428</v>
      </c>
      <c r="AL19" s="28">
        <f t="shared" si="17"/>
        <v>23180.015756370227</v>
      </c>
      <c r="AM19" s="28">
        <f t="shared" si="17"/>
        <v>23180.015756370227</v>
      </c>
      <c r="AN19" s="28">
        <f t="shared" si="17"/>
        <v>23180.015756370227</v>
      </c>
      <c r="AO19" s="86">
        <f t="shared" si="21"/>
        <v>278160.1890764428</v>
      </c>
      <c r="AP19" s="28">
        <f t="shared" si="41"/>
        <v>23180.015756370227</v>
      </c>
      <c r="AQ19" s="28">
        <f t="shared" si="41"/>
        <v>23180.015756370227</v>
      </c>
      <c r="AR19" s="28">
        <f t="shared" si="41"/>
        <v>23180.015756370227</v>
      </c>
      <c r="AS19" s="28">
        <f t="shared" si="41"/>
        <v>23180.015756370227</v>
      </c>
      <c r="AT19" s="28">
        <f t="shared" si="41"/>
        <v>23180.015756370227</v>
      </c>
      <c r="AU19" s="28">
        <f t="shared" si="41"/>
        <v>23180.015756370227</v>
      </c>
      <c r="AV19" s="28">
        <f t="shared" si="41"/>
        <v>23180.015756370227</v>
      </c>
      <c r="AW19" s="28">
        <f t="shared" si="41"/>
        <v>23180.015756370227</v>
      </c>
      <c r="AX19" s="28">
        <f t="shared" si="41"/>
        <v>23180.015756370227</v>
      </c>
      <c r="AY19" s="63">
        <f t="shared" si="22"/>
        <v>278160.1890764428</v>
      </c>
      <c r="AZ19" s="28">
        <f t="shared" si="41"/>
        <v>23180.015756370227</v>
      </c>
      <c r="BA19" s="28">
        <f t="shared" si="41"/>
        <v>23180.015756370227</v>
      </c>
      <c r="BB19" s="28">
        <f t="shared" si="41"/>
        <v>23180.015756370227</v>
      </c>
      <c r="BC19" s="86">
        <f t="shared" si="23"/>
        <v>278160.1890764428</v>
      </c>
      <c r="BD19" s="28">
        <f t="shared" si="41"/>
        <v>23180.015756370227</v>
      </c>
      <c r="BE19" s="28">
        <f t="shared" si="41"/>
        <v>23180.015756370227</v>
      </c>
      <c r="BF19" s="28">
        <f t="shared" si="41"/>
        <v>23180.015756370227</v>
      </c>
      <c r="BG19" s="28">
        <f t="shared" si="41"/>
        <v>23180.015756370227</v>
      </c>
      <c r="BH19" s="28">
        <f t="shared" si="42"/>
        <v>23180.015756370227</v>
      </c>
      <c r="BI19" s="28">
        <f t="shared" si="42"/>
        <v>23180.015756370227</v>
      </c>
      <c r="BJ19" s="28">
        <f t="shared" si="42"/>
        <v>23180.015756370227</v>
      </c>
      <c r="BK19" s="28">
        <f t="shared" si="42"/>
        <v>23180.015756370227</v>
      </c>
      <c r="BL19" s="28">
        <f t="shared" si="42"/>
        <v>23180.015756370227</v>
      </c>
      <c r="BM19" s="63">
        <f t="shared" si="24"/>
        <v>278160.1890764428</v>
      </c>
      <c r="BN19" s="28">
        <f t="shared" si="42"/>
        <v>23180.015756370227</v>
      </c>
      <c r="BO19" s="28">
        <f t="shared" si="42"/>
        <v>23180.015756370227</v>
      </c>
      <c r="BP19" s="28">
        <f t="shared" si="42"/>
        <v>23180.015756370227</v>
      </c>
      <c r="BQ19" s="86">
        <f t="shared" si="25"/>
        <v>278160.1890764428</v>
      </c>
      <c r="BR19" s="28">
        <f t="shared" si="42"/>
        <v>23180.015756370227</v>
      </c>
      <c r="BS19" s="28">
        <f t="shared" si="42"/>
        <v>23180.015756370227</v>
      </c>
      <c r="BT19" s="28">
        <f t="shared" si="42"/>
        <v>23180.015756370227</v>
      </c>
      <c r="BU19" s="28">
        <f t="shared" si="42"/>
        <v>23180.015756370227</v>
      </c>
      <c r="BV19" s="28">
        <f t="shared" si="42"/>
        <v>23180.015756370227</v>
      </c>
      <c r="BW19" s="28">
        <f t="shared" si="42"/>
        <v>23180.015756370227</v>
      </c>
      <c r="BX19" s="28">
        <f t="shared" si="42"/>
        <v>23180.015756370227</v>
      </c>
      <c r="BY19" s="28">
        <f t="shared" si="42"/>
        <v>23180.015756370227</v>
      </c>
      <c r="BZ19" s="28">
        <f t="shared" si="40"/>
        <v>23180.015756370227</v>
      </c>
      <c r="CA19" s="63">
        <f t="shared" si="26"/>
        <v>278160.1890764428</v>
      </c>
      <c r="CB19" s="28">
        <f t="shared" si="40"/>
        <v>23180.015756370227</v>
      </c>
      <c r="CC19" s="28">
        <f t="shared" si="40"/>
        <v>23180.015756370227</v>
      </c>
      <c r="CD19" s="28">
        <f t="shared" si="40"/>
        <v>23180.015756370227</v>
      </c>
      <c r="CE19" s="86">
        <f t="shared" si="27"/>
        <v>278160.1890764428</v>
      </c>
      <c r="CF19" s="28">
        <f t="shared" si="40"/>
        <v>23180.015756370227</v>
      </c>
      <c r="CG19" s="79">
        <f t="shared" si="28"/>
        <v>167103.93449268295</v>
      </c>
      <c r="CH19" s="81">
        <f t="shared" si="29"/>
        <v>167103.93449268295</v>
      </c>
      <c r="CI19" s="28">
        <f t="shared" si="30"/>
        <v>167103.93449268295</v>
      </c>
      <c r="CJ19" s="28">
        <f t="shared" si="30"/>
        <v>167103.93449268295</v>
      </c>
      <c r="CK19" s="28">
        <f t="shared" si="30"/>
        <v>167103.93449268295</v>
      </c>
      <c r="CL19" s="28">
        <f t="shared" si="30"/>
        <v>167103.93449268295</v>
      </c>
      <c r="CM19" s="28">
        <f t="shared" si="30"/>
        <v>167103.93449268295</v>
      </c>
      <c r="CN19" s="28">
        <f t="shared" si="30"/>
        <v>167103.93449268295</v>
      </c>
      <c r="CO19" s="28">
        <f t="shared" si="30"/>
        <v>167103.93449268295</v>
      </c>
      <c r="CP19" s="28">
        <f t="shared" si="30"/>
        <v>167103.93449268295</v>
      </c>
      <c r="CQ19" s="28">
        <f t="shared" si="30"/>
        <v>167103.93449268295</v>
      </c>
      <c r="CR19" s="28">
        <f t="shared" si="30"/>
        <v>167103.93449268295</v>
      </c>
      <c r="CS19" s="28">
        <f t="shared" si="30"/>
        <v>167103.93449268295</v>
      </c>
      <c r="CT19" s="28">
        <f t="shared" si="30"/>
        <v>167103.93449268295</v>
      </c>
      <c r="CU19" s="80">
        <f t="shared" si="31"/>
        <v>2005247.2139121958</v>
      </c>
      <c r="CV19" s="28">
        <f t="shared" si="32"/>
        <v>167103.93449268295</v>
      </c>
      <c r="CW19" s="28">
        <f t="shared" si="32"/>
        <v>167103.93449268295</v>
      </c>
      <c r="CX19" s="28">
        <f t="shared" si="32"/>
        <v>167103.93449268295</v>
      </c>
      <c r="CY19" s="28">
        <f t="shared" si="32"/>
        <v>167103.93449268295</v>
      </c>
      <c r="CZ19" s="28">
        <f t="shared" si="32"/>
        <v>167103.93449268295</v>
      </c>
      <c r="DA19" s="28">
        <f t="shared" si="32"/>
        <v>167103.93449268295</v>
      </c>
      <c r="DB19" s="28">
        <f t="shared" si="32"/>
        <v>167103.93449268295</v>
      </c>
      <c r="DC19" s="28">
        <f t="shared" si="32"/>
        <v>167103.93449268295</v>
      </c>
      <c r="DD19" s="28">
        <f t="shared" si="32"/>
        <v>167103.93449268295</v>
      </c>
      <c r="DE19" s="28">
        <f t="shared" si="32"/>
        <v>167103.93449268295</v>
      </c>
      <c r="DF19" s="28">
        <f t="shared" si="32"/>
        <v>167103.93449268295</v>
      </c>
      <c r="DG19" s="28">
        <f t="shared" si="32"/>
        <v>167103.93449268295</v>
      </c>
      <c r="DH19" s="80">
        <f t="shared" si="33"/>
        <v>2005247.2139121958</v>
      </c>
      <c r="DI19" s="28">
        <f t="shared" si="34"/>
        <v>167103.93449268295</v>
      </c>
      <c r="DJ19" s="28">
        <f t="shared" si="34"/>
        <v>167103.93449268295</v>
      </c>
      <c r="DK19" s="28">
        <f t="shared" si="34"/>
        <v>167103.93449268295</v>
      </c>
      <c r="DL19" s="28">
        <f t="shared" si="34"/>
        <v>167103.93449268295</v>
      </c>
      <c r="DM19" s="28">
        <f t="shared" si="34"/>
        <v>167103.93449268295</v>
      </c>
      <c r="DN19" s="28">
        <f t="shared" si="34"/>
        <v>167103.93449268295</v>
      </c>
      <c r="DO19" s="28">
        <f t="shared" si="34"/>
        <v>167103.93449268295</v>
      </c>
      <c r="DP19" s="28">
        <f t="shared" si="34"/>
        <v>167103.93449268295</v>
      </c>
      <c r="DQ19" s="28">
        <f t="shared" si="34"/>
        <v>167103.93449268295</v>
      </c>
      <c r="DR19" s="28">
        <f t="shared" si="34"/>
        <v>167103.93449268295</v>
      </c>
      <c r="DS19" s="28">
        <f t="shared" si="34"/>
        <v>167103.93449268295</v>
      </c>
      <c r="DT19" s="28">
        <f t="shared" si="34"/>
        <v>167103.93449268295</v>
      </c>
      <c r="DU19" s="80">
        <f t="shared" si="35"/>
        <v>2005247.2139121958</v>
      </c>
      <c r="DV19" s="28">
        <f t="shared" si="36"/>
        <v>167103.93449268295</v>
      </c>
      <c r="DW19" s="28">
        <f t="shared" si="36"/>
        <v>167103.93449268295</v>
      </c>
      <c r="DX19" s="28">
        <f t="shared" si="36"/>
        <v>167103.93449268295</v>
      </c>
      <c r="DY19" s="28">
        <f t="shared" si="36"/>
        <v>167103.93449268295</v>
      </c>
      <c r="DZ19" s="28">
        <f t="shared" si="36"/>
        <v>167103.93449268295</v>
      </c>
      <c r="EA19" s="28">
        <f t="shared" si="36"/>
        <v>167103.93449268295</v>
      </c>
      <c r="EB19" s="28">
        <f t="shared" si="36"/>
        <v>167103.93449268295</v>
      </c>
      <c r="EC19" s="28">
        <f t="shared" si="36"/>
        <v>167103.93449268295</v>
      </c>
      <c r="ED19" s="28">
        <f t="shared" si="36"/>
        <v>167103.93449268295</v>
      </c>
      <c r="EE19" s="28">
        <f t="shared" si="36"/>
        <v>167103.93449268295</v>
      </c>
      <c r="EF19" s="28">
        <f t="shared" si="36"/>
        <v>167103.93449268295</v>
      </c>
      <c r="EG19" s="28">
        <f t="shared" si="36"/>
        <v>167103.93449268295</v>
      </c>
      <c r="EH19" s="80">
        <f t="shared" si="37"/>
        <v>2005247.2139121958</v>
      </c>
      <c r="EI19" s="28">
        <f t="shared" si="38"/>
        <v>167103.93449268295</v>
      </c>
      <c r="EJ19" s="28">
        <f t="shared" si="38"/>
        <v>167103.93449268295</v>
      </c>
      <c r="EK19" s="28">
        <f t="shared" si="38"/>
        <v>167103.93449268295</v>
      </c>
      <c r="EL19" s="28">
        <f t="shared" si="38"/>
        <v>167103.93449268295</v>
      </c>
    </row>
    <row r="20" spans="1:142" x14ac:dyDescent="0.25">
      <c r="A20" s="18" t="str">
        <f t="shared" si="15"/>
        <v>JCUComputer SuppliesWave 1</v>
      </c>
      <c r="B20" s="30" t="s">
        <v>17</v>
      </c>
      <c r="C20" s="21" t="s">
        <v>47</v>
      </c>
      <c r="D20" s="3"/>
      <c r="E20" s="3" t="s">
        <v>68</v>
      </c>
      <c r="F20" s="3" t="s">
        <v>69</v>
      </c>
      <c r="G20" s="3" t="s">
        <v>44</v>
      </c>
      <c r="H20" s="3"/>
      <c r="I20" s="3"/>
      <c r="J20" s="3" t="s">
        <v>67</v>
      </c>
      <c r="K20" s="3" t="s">
        <v>70</v>
      </c>
      <c r="L20" s="3" t="s">
        <v>35</v>
      </c>
      <c r="M20" s="20">
        <v>1393454.18</v>
      </c>
      <c r="N20" s="11">
        <v>203651.10699612301</v>
      </c>
      <c r="O20" s="12">
        <f t="shared" ref="O20:O22" si="43">N20/M20</f>
        <v>0.1461484058242396</v>
      </c>
      <c r="P20" s="11">
        <f t="shared" si="0"/>
        <v>1189803.073003877</v>
      </c>
      <c r="Q20" s="9">
        <v>43191</v>
      </c>
      <c r="R20" s="9">
        <v>44073</v>
      </c>
      <c r="S20" s="9">
        <f t="shared" si="16"/>
        <v>44073</v>
      </c>
      <c r="T20" s="9" t="str">
        <f>VLOOKUP(Q20,'Support Tab'!A:B,2,0)</f>
        <v>CY3</v>
      </c>
      <c r="U20" s="24" t="s">
        <v>71</v>
      </c>
      <c r="V20" s="28" t="str">
        <f t="shared" si="17"/>
        <v xml:space="preserve"> </v>
      </c>
      <c r="W20" s="60">
        <f t="shared" si="18"/>
        <v>0</v>
      </c>
      <c r="X20" s="28" t="str">
        <f t="shared" si="17"/>
        <v xml:space="preserve"> </v>
      </c>
      <c r="Y20" s="28" t="str">
        <f t="shared" si="17"/>
        <v xml:space="preserve"> </v>
      </c>
      <c r="Z20" s="28" t="str">
        <f t="shared" si="17"/>
        <v xml:space="preserve"> </v>
      </c>
      <c r="AA20" s="86">
        <f t="shared" si="19"/>
        <v>0</v>
      </c>
      <c r="AB20" s="28" t="str">
        <f t="shared" si="17"/>
        <v xml:space="preserve"> </v>
      </c>
      <c r="AC20" s="28" t="str">
        <f t="shared" si="17"/>
        <v xml:space="preserve"> </v>
      </c>
      <c r="AD20" s="28" t="str">
        <f t="shared" si="17"/>
        <v xml:space="preserve"> </v>
      </c>
      <c r="AE20" s="28" t="str">
        <f t="shared" si="17"/>
        <v xml:space="preserve"> </v>
      </c>
      <c r="AF20" s="28" t="str">
        <f t="shared" si="17"/>
        <v xml:space="preserve"> </v>
      </c>
      <c r="AG20" s="28" t="str">
        <f t="shared" si="17"/>
        <v xml:space="preserve"> </v>
      </c>
      <c r="AH20" s="28" t="str">
        <f t="shared" si="17"/>
        <v xml:space="preserve"> </v>
      </c>
      <c r="AI20" s="28" t="str">
        <f t="shared" si="17"/>
        <v xml:space="preserve"> </v>
      </c>
      <c r="AJ20" s="28" t="str">
        <f t="shared" si="17"/>
        <v xml:space="preserve"> </v>
      </c>
      <c r="AK20" s="63">
        <f t="shared" si="20"/>
        <v>0</v>
      </c>
      <c r="AL20" s="28" t="str">
        <f t="shared" si="17"/>
        <v xml:space="preserve"> </v>
      </c>
      <c r="AM20" s="28" t="str">
        <f t="shared" si="17"/>
        <v xml:space="preserve"> </v>
      </c>
      <c r="AN20" s="28" t="str">
        <f t="shared" si="17"/>
        <v xml:space="preserve"> </v>
      </c>
      <c r="AO20" s="86">
        <f t="shared" si="21"/>
        <v>0</v>
      </c>
      <c r="AP20" s="28">
        <f t="shared" si="41"/>
        <v>16970.925583010252</v>
      </c>
      <c r="AQ20" s="28">
        <f t="shared" si="41"/>
        <v>16970.925583010252</v>
      </c>
      <c r="AR20" s="28">
        <f t="shared" si="41"/>
        <v>16970.925583010252</v>
      </c>
      <c r="AS20" s="28">
        <f t="shared" si="41"/>
        <v>16970.925583010252</v>
      </c>
      <c r="AT20" s="28">
        <f t="shared" si="41"/>
        <v>16970.925583010252</v>
      </c>
      <c r="AU20" s="28">
        <f t="shared" si="41"/>
        <v>16970.925583010252</v>
      </c>
      <c r="AV20" s="28">
        <f t="shared" si="41"/>
        <v>16970.925583010252</v>
      </c>
      <c r="AW20" s="28">
        <f t="shared" si="41"/>
        <v>16970.925583010252</v>
      </c>
      <c r="AX20" s="28">
        <f t="shared" si="41"/>
        <v>16970.925583010252</v>
      </c>
      <c r="AY20" s="63">
        <f t="shared" si="22"/>
        <v>152738.33024709226</v>
      </c>
      <c r="AZ20" s="28">
        <f t="shared" si="41"/>
        <v>16970.925583010252</v>
      </c>
      <c r="BA20" s="28">
        <f t="shared" si="41"/>
        <v>16970.925583010252</v>
      </c>
      <c r="BB20" s="28">
        <f t="shared" si="41"/>
        <v>16970.925583010252</v>
      </c>
      <c r="BC20" s="86">
        <f t="shared" si="23"/>
        <v>203651.10699612301</v>
      </c>
      <c r="BD20" s="28">
        <f t="shared" si="41"/>
        <v>16970.925583010252</v>
      </c>
      <c r="BE20" s="28">
        <f t="shared" si="41"/>
        <v>16970.925583010252</v>
      </c>
      <c r="BF20" s="28">
        <f t="shared" si="41"/>
        <v>16970.925583010252</v>
      </c>
      <c r="BG20" s="28">
        <f t="shared" si="41"/>
        <v>16970.925583010252</v>
      </c>
      <c r="BH20" s="28">
        <f t="shared" si="42"/>
        <v>16970.925583010252</v>
      </c>
      <c r="BI20" s="28">
        <f t="shared" si="42"/>
        <v>16970.925583010252</v>
      </c>
      <c r="BJ20" s="28">
        <f t="shared" si="42"/>
        <v>16970.925583010252</v>
      </c>
      <c r="BK20" s="28">
        <f t="shared" si="42"/>
        <v>16970.925583010252</v>
      </c>
      <c r="BL20" s="28">
        <f t="shared" si="42"/>
        <v>16970.925583010252</v>
      </c>
      <c r="BM20" s="63">
        <f t="shared" si="24"/>
        <v>203651.10699612301</v>
      </c>
      <c r="BN20" s="28">
        <f t="shared" si="42"/>
        <v>16970.925583010252</v>
      </c>
      <c r="BO20" s="28">
        <f t="shared" si="42"/>
        <v>16970.925583010252</v>
      </c>
      <c r="BP20" s="28">
        <f t="shared" si="42"/>
        <v>16970.925583010252</v>
      </c>
      <c r="BQ20" s="86">
        <f t="shared" si="25"/>
        <v>203651.10699612301</v>
      </c>
      <c r="BR20" s="28">
        <f t="shared" si="42"/>
        <v>16970.925583010252</v>
      </c>
      <c r="BS20" s="28">
        <f t="shared" si="42"/>
        <v>16970.925583010252</v>
      </c>
      <c r="BT20" s="28">
        <f t="shared" si="42"/>
        <v>16970.925583010252</v>
      </c>
      <c r="BU20" s="28">
        <f t="shared" si="42"/>
        <v>16970.925583010252</v>
      </c>
      <c r="BV20" s="28">
        <f t="shared" si="42"/>
        <v>16970.925583010252</v>
      </c>
      <c r="BW20" s="28" t="str">
        <f t="shared" si="42"/>
        <v xml:space="preserve"> </v>
      </c>
      <c r="BX20" s="28" t="str">
        <f t="shared" si="42"/>
        <v xml:space="preserve"> </v>
      </c>
      <c r="BY20" s="28" t="str">
        <f t="shared" si="42"/>
        <v xml:space="preserve"> </v>
      </c>
      <c r="BZ20" s="28" t="str">
        <f t="shared" si="40"/>
        <v xml:space="preserve"> </v>
      </c>
      <c r="CA20" s="63">
        <f t="shared" si="26"/>
        <v>135767.40466408202</v>
      </c>
      <c r="CB20" s="28" t="str">
        <f t="shared" si="40"/>
        <v xml:space="preserve"> </v>
      </c>
      <c r="CC20" s="28" t="str">
        <f t="shared" si="40"/>
        <v xml:space="preserve"> </v>
      </c>
      <c r="CD20" s="28" t="str">
        <f t="shared" si="40"/>
        <v xml:space="preserve"> </v>
      </c>
      <c r="CE20" s="86">
        <f t="shared" si="27"/>
        <v>84854.627915051256</v>
      </c>
      <c r="CF20" s="28" t="str">
        <f t="shared" si="40"/>
        <v xml:space="preserve"> </v>
      </c>
      <c r="CG20" s="79" t="str">
        <f t="shared" si="28"/>
        <v xml:space="preserve"> </v>
      </c>
      <c r="CH20" s="81">
        <f t="shared" si="29"/>
        <v>0</v>
      </c>
      <c r="CI20" s="28" t="str">
        <f t="shared" si="30"/>
        <v xml:space="preserve"> </v>
      </c>
      <c r="CJ20" s="28" t="str">
        <f t="shared" si="30"/>
        <v xml:space="preserve"> </v>
      </c>
      <c r="CK20" s="28" t="str">
        <f t="shared" si="30"/>
        <v xml:space="preserve"> </v>
      </c>
      <c r="CL20" s="28" t="str">
        <f t="shared" si="30"/>
        <v xml:space="preserve"> </v>
      </c>
      <c r="CM20" s="28" t="str">
        <f t="shared" si="30"/>
        <v xml:space="preserve"> </v>
      </c>
      <c r="CN20" s="28" t="str">
        <f t="shared" si="30"/>
        <v xml:space="preserve"> </v>
      </c>
      <c r="CO20" s="28" t="str">
        <f t="shared" si="30"/>
        <v xml:space="preserve"> </v>
      </c>
      <c r="CP20" s="28" t="str">
        <f t="shared" si="30"/>
        <v xml:space="preserve"> </v>
      </c>
      <c r="CQ20" s="28" t="str">
        <f t="shared" si="30"/>
        <v xml:space="preserve"> </v>
      </c>
      <c r="CR20" s="28" t="str">
        <f t="shared" si="30"/>
        <v xml:space="preserve"> </v>
      </c>
      <c r="CS20" s="28" t="str">
        <f t="shared" si="30"/>
        <v xml:space="preserve"> </v>
      </c>
      <c r="CT20" s="28" t="str">
        <f t="shared" si="30"/>
        <v xml:space="preserve"> </v>
      </c>
      <c r="CU20" s="80">
        <f t="shared" si="31"/>
        <v>0</v>
      </c>
      <c r="CV20" s="28" t="str">
        <f t="shared" si="32"/>
        <v xml:space="preserve"> </v>
      </c>
      <c r="CW20" s="28" t="str">
        <f t="shared" si="32"/>
        <v xml:space="preserve"> </v>
      </c>
      <c r="CX20" s="28" t="str">
        <f t="shared" si="32"/>
        <v xml:space="preserve"> </v>
      </c>
      <c r="CY20" s="28">
        <f t="shared" si="32"/>
        <v>116121.18166666666</v>
      </c>
      <c r="CZ20" s="28">
        <f t="shared" si="32"/>
        <v>116121.18166666666</v>
      </c>
      <c r="DA20" s="28">
        <f t="shared" si="32"/>
        <v>116121.18166666666</v>
      </c>
      <c r="DB20" s="28">
        <f t="shared" si="32"/>
        <v>116121.18166666666</v>
      </c>
      <c r="DC20" s="28">
        <f t="shared" si="32"/>
        <v>116121.18166666666</v>
      </c>
      <c r="DD20" s="28">
        <f t="shared" si="32"/>
        <v>116121.18166666666</v>
      </c>
      <c r="DE20" s="28">
        <f t="shared" si="32"/>
        <v>116121.18166666666</v>
      </c>
      <c r="DF20" s="28">
        <f t="shared" si="32"/>
        <v>116121.18166666666</v>
      </c>
      <c r="DG20" s="28">
        <f t="shared" si="32"/>
        <v>116121.18166666666</v>
      </c>
      <c r="DH20" s="80">
        <f t="shared" si="33"/>
        <v>1045090.6349999999</v>
      </c>
      <c r="DI20" s="28">
        <f t="shared" si="34"/>
        <v>116121.18166666666</v>
      </c>
      <c r="DJ20" s="28">
        <f t="shared" si="34"/>
        <v>116121.18166666666</v>
      </c>
      <c r="DK20" s="28">
        <f t="shared" si="34"/>
        <v>116121.18166666666</v>
      </c>
      <c r="DL20" s="28">
        <f t="shared" si="34"/>
        <v>116121.18166666666</v>
      </c>
      <c r="DM20" s="28">
        <f t="shared" si="34"/>
        <v>116121.18166666666</v>
      </c>
      <c r="DN20" s="28">
        <f t="shared" si="34"/>
        <v>116121.18166666666</v>
      </c>
      <c r="DO20" s="28">
        <f t="shared" si="34"/>
        <v>116121.18166666666</v>
      </c>
      <c r="DP20" s="28">
        <f t="shared" si="34"/>
        <v>116121.18166666666</v>
      </c>
      <c r="DQ20" s="28">
        <f t="shared" si="34"/>
        <v>116121.18166666666</v>
      </c>
      <c r="DR20" s="28">
        <f t="shared" si="34"/>
        <v>116121.18166666666</v>
      </c>
      <c r="DS20" s="28">
        <f t="shared" si="34"/>
        <v>116121.18166666666</v>
      </c>
      <c r="DT20" s="28">
        <f t="shared" si="34"/>
        <v>116121.18166666666</v>
      </c>
      <c r="DU20" s="80">
        <f t="shared" si="35"/>
        <v>1393454.18</v>
      </c>
      <c r="DV20" s="28">
        <f t="shared" si="36"/>
        <v>116121.18166666666</v>
      </c>
      <c r="DW20" s="28">
        <f t="shared" si="36"/>
        <v>116121.18166666666</v>
      </c>
      <c r="DX20" s="28">
        <f t="shared" si="36"/>
        <v>116121.18166666666</v>
      </c>
      <c r="DY20" s="28">
        <f t="shared" si="36"/>
        <v>116121.18166666666</v>
      </c>
      <c r="DZ20" s="28">
        <f t="shared" si="36"/>
        <v>116121.18166666666</v>
      </c>
      <c r="EA20" s="28">
        <f t="shared" si="36"/>
        <v>116121.18166666666</v>
      </c>
      <c r="EB20" s="28">
        <f t="shared" si="36"/>
        <v>116121.18166666666</v>
      </c>
      <c r="EC20" s="28">
        <f t="shared" si="36"/>
        <v>116121.18166666666</v>
      </c>
      <c r="ED20" s="28" t="str">
        <f t="shared" si="36"/>
        <v xml:space="preserve"> </v>
      </c>
      <c r="EE20" s="28" t="str">
        <f t="shared" si="36"/>
        <v xml:space="preserve"> </v>
      </c>
      <c r="EF20" s="28" t="str">
        <f t="shared" si="36"/>
        <v xml:space="preserve"> </v>
      </c>
      <c r="EG20" s="28" t="str">
        <f t="shared" si="36"/>
        <v xml:space="preserve"> </v>
      </c>
      <c r="EH20" s="80">
        <f t="shared" si="37"/>
        <v>928969.45333333325</v>
      </c>
      <c r="EI20" s="28" t="str">
        <f t="shared" si="38"/>
        <v xml:space="preserve"> </v>
      </c>
      <c r="EJ20" s="28" t="str">
        <f t="shared" si="38"/>
        <v xml:space="preserve"> </v>
      </c>
      <c r="EK20" s="28" t="str">
        <f t="shared" si="38"/>
        <v xml:space="preserve"> </v>
      </c>
      <c r="EL20" s="28" t="str">
        <f t="shared" si="38"/>
        <v xml:space="preserve"> </v>
      </c>
    </row>
    <row r="21" spans="1:142" x14ac:dyDescent="0.25">
      <c r="A21" s="18" t="str">
        <f t="shared" si="15"/>
        <v>ACUComputer SuppliesWave 1</v>
      </c>
      <c r="B21" s="30" t="s">
        <v>12</v>
      </c>
      <c r="C21" s="21" t="s">
        <v>47</v>
      </c>
      <c r="D21" s="3"/>
      <c r="E21" s="3" t="s">
        <v>72</v>
      </c>
      <c r="F21" s="3" t="s">
        <v>69</v>
      </c>
      <c r="G21" s="3" t="s">
        <v>44</v>
      </c>
      <c r="H21" s="3"/>
      <c r="I21" s="3"/>
      <c r="J21" s="3" t="s">
        <v>67</v>
      </c>
      <c r="K21" s="3" t="s">
        <v>70</v>
      </c>
      <c r="L21" s="3" t="s">
        <v>35</v>
      </c>
      <c r="M21" s="20">
        <v>3059363.99</v>
      </c>
      <c r="N21" s="11">
        <v>149662.38862243423</v>
      </c>
      <c r="O21" s="12">
        <f t="shared" si="43"/>
        <v>4.8919445058394052E-2</v>
      </c>
      <c r="P21" s="11">
        <f t="shared" si="0"/>
        <v>2909701.6013775659</v>
      </c>
      <c r="Q21" s="9">
        <v>43191</v>
      </c>
      <c r="R21" s="9">
        <v>44073</v>
      </c>
      <c r="S21" s="9">
        <f t="shared" si="16"/>
        <v>44073</v>
      </c>
      <c r="T21" s="9" t="str">
        <f>VLOOKUP(Q21,'Support Tab'!A:B,2,0)</f>
        <v>CY3</v>
      </c>
      <c r="U21" s="4" t="s">
        <v>73</v>
      </c>
      <c r="V21" s="28" t="str">
        <f t="shared" si="17"/>
        <v xml:space="preserve"> </v>
      </c>
      <c r="W21" s="60">
        <f t="shared" si="18"/>
        <v>0</v>
      </c>
      <c r="X21" s="28" t="str">
        <f t="shared" si="17"/>
        <v xml:space="preserve"> </v>
      </c>
      <c r="Y21" s="28" t="str">
        <f t="shared" si="17"/>
        <v xml:space="preserve"> </v>
      </c>
      <c r="Z21" s="28" t="str">
        <f t="shared" si="17"/>
        <v xml:space="preserve"> </v>
      </c>
      <c r="AA21" s="86">
        <f t="shared" si="19"/>
        <v>0</v>
      </c>
      <c r="AB21" s="28" t="str">
        <f t="shared" si="17"/>
        <v xml:space="preserve"> </v>
      </c>
      <c r="AC21" s="28" t="str">
        <f t="shared" si="17"/>
        <v xml:space="preserve"> </v>
      </c>
      <c r="AD21" s="28" t="str">
        <f t="shared" si="17"/>
        <v xml:space="preserve"> </v>
      </c>
      <c r="AE21" s="28" t="str">
        <f t="shared" si="17"/>
        <v xml:space="preserve"> </v>
      </c>
      <c r="AF21" s="28" t="str">
        <f t="shared" si="17"/>
        <v xml:space="preserve"> </v>
      </c>
      <c r="AG21" s="28" t="str">
        <f t="shared" si="17"/>
        <v xml:space="preserve"> </v>
      </c>
      <c r="AH21" s="28" t="str">
        <f t="shared" si="17"/>
        <v xml:space="preserve"> </v>
      </c>
      <c r="AI21" s="28" t="str">
        <f t="shared" si="17"/>
        <v xml:space="preserve"> </v>
      </c>
      <c r="AJ21" s="28" t="str">
        <f t="shared" si="17"/>
        <v xml:space="preserve"> </v>
      </c>
      <c r="AK21" s="63">
        <f t="shared" si="20"/>
        <v>0</v>
      </c>
      <c r="AL21" s="28" t="str">
        <f t="shared" si="17"/>
        <v xml:space="preserve"> </v>
      </c>
      <c r="AM21" s="28" t="str">
        <f t="shared" si="17"/>
        <v xml:space="preserve"> </v>
      </c>
      <c r="AN21" s="28" t="str">
        <f t="shared" si="17"/>
        <v xml:space="preserve"> </v>
      </c>
      <c r="AO21" s="86">
        <f t="shared" si="21"/>
        <v>0</v>
      </c>
      <c r="AP21" s="28">
        <f t="shared" si="41"/>
        <v>12471.865718536186</v>
      </c>
      <c r="AQ21" s="28">
        <f t="shared" si="41"/>
        <v>12471.865718536186</v>
      </c>
      <c r="AR21" s="28">
        <f t="shared" si="41"/>
        <v>12471.865718536186</v>
      </c>
      <c r="AS21" s="28">
        <f t="shared" si="41"/>
        <v>12471.865718536186</v>
      </c>
      <c r="AT21" s="28">
        <f t="shared" si="41"/>
        <v>12471.865718536186</v>
      </c>
      <c r="AU21" s="28">
        <f t="shared" si="41"/>
        <v>12471.865718536186</v>
      </c>
      <c r="AV21" s="28">
        <f t="shared" si="41"/>
        <v>12471.865718536186</v>
      </c>
      <c r="AW21" s="28">
        <f t="shared" si="41"/>
        <v>12471.865718536186</v>
      </c>
      <c r="AX21" s="28">
        <f t="shared" si="41"/>
        <v>12471.865718536186</v>
      </c>
      <c r="AY21" s="63">
        <f t="shared" si="22"/>
        <v>112246.79146682566</v>
      </c>
      <c r="AZ21" s="28">
        <f t="shared" si="41"/>
        <v>12471.865718536186</v>
      </c>
      <c r="BA21" s="28">
        <f t="shared" si="41"/>
        <v>12471.865718536186</v>
      </c>
      <c r="BB21" s="28">
        <f t="shared" si="41"/>
        <v>12471.865718536186</v>
      </c>
      <c r="BC21" s="86">
        <f t="shared" si="23"/>
        <v>149662.38862243423</v>
      </c>
      <c r="BD21" s="28">
        <f t="shared" si="41"/>
        <v>12471.865718536186</v>
      </c>
      <c r="BE21" s="28">
        <f t="shared" si="41"/>
        <v>12471.865718536186</v>
      </c>
      <c r="BF21" s="28">
        <f t="shared" si="41"/>
        <v>12471.865718536186</v>
      </c>
      <c r="BG21" s="28">
        <f t="shared" si="41"/>
        <v>12471.865718536186</v>
      </c>
      <c r="BH21" s="28">
        <f t="shared" si="42"/>
        <v>12471.865718536186</v>
      </c>
      <c r="BI21" s="28">
        <f t="shared" si="42"/>
        <v>12471.865718536186</v>
      </c>
      <c r="BJ21" s="28">
        <f t="shared" si="42"/>
        <v>12471.865718536186</v>
      </c>
      <c r="BK21" s="28">
        <f t="shared" si="42"/>
        <v>12471.865718536186</v>
      </c>
      <c r="BL21" s="28">
        <f t="shared" si="42"/>
        <v>12471.865718536186</v>
      </c>
      <c r="BM21" s="63">
        <f t="shared" si="24"/>
        <v>149662.38862243423</v>
      </c>
      <c r="BN21" s="28">
        <f t="shared" si="42"/>
        <v>12471.865718536186</v>
      </c>
      <c r="BO21" s="28">
        <f t="shared" si="42"/>
        <v>12471.865718536186</v>
      </c>
      <c r="BP21" s="28">
        <f t="shared" si="42"/>
        <v>12471.865718536186</v>
      </c>
      <c r="BQ21" s="86">
        <f t="shared" si="25"/>
        <v>149662.38862243423</v>
      </c>
      <c r="BR21" s="28">
        <f t="shared" si="42"/>
        <v>12471.865718536186</v>
      </c>
      <c r="BS21" s="28">
        <f t="shared" si="42"/>
        <v>12471.865718536186</v>
      </c>
      <c r="BT21" s="28">
        <f t="shared" si="42"/>
        <v>12471.865718536186</v>
      </c>
      <c r="BU21" s="28">
        <f t="shared" si="42"/>
        <v>12471.865718536186</v>
      </c>
      <c r="BV21" s="28">
        <f t="shared" si="42"/>
        <v>12471.865718536186</v>
      </c>
      <c r="BW21" s="28" t="str">
        <f t="shared" si="42"/>
        <v xml:space="preserve"> </v>
      </c>
      <c r="BX21" s="28" t="str">
        <f t="shared" si="42"/>
        <v xml:space="preserve"> </v>
      </c>
      <c r="BY21" s="28" t="str">
        <f t="shared" si="42"/>
        <v xml:space="preserve"> </v>
      </c>
      <c r="BZ21" s="28" t="str">
        <f t="shared" si="40"/>
        <v xml:space="preserve"> </v>
      </c>
      <c r="CA21" s="63">
        <f t="shared" si="26"/>
        <v>99774.925748289475</v>
      </c>
      <c r="CB21" s="28" t="str">
        <f t="shared" si="40"/>
        <v xml:space="preserve"> </v>
      </c>
      <c r="CC21" s="28" t="str">
        <f t="shared" si="40"/>
        <v xml:space="preserve"> </v>
      </c>
      <c r="CD21" s="28" t="str">
        <f t="shared" si="40"/>
        <v xml:space="preserve"> </v>
      </c>
      <c r="CE21" s="86">
        <f t="shared" si="27"/>
        <v>62359.328592680933</v>
      </c>
      <c r="CF21" s="28" t="str">
        <f t="shared" si="40"/>
        <v xml:space="preserve"> </v>
      </c>
      <c r="CG21" s="79" t="str">
        <f t="shared" si="28"/>
        <v xml:space="preserve"> </v>
      </c>
      <c r="CH21" s="81">
        <f t="shared" si="29"/>
        <v>0</v>
      </c>
      <c r="CI21" s="28" t="str">
        <f t="shared" si="30"/>
        <v xml:space="preserve"> </v>
      </c>
      <c r="CJ21" s="28" t="str">
        <f t="shared" si="30"/>
        <v xml:space="preserve"> </v>
      </c>
      <c r="CK21" s="28" t="str">
        <f t="shared" si="30"/>
        <v xml:space="preserve"> </v>
      </c>
      <c r="CL21" s="28" t="str">
        <f t="shared" si="30"/>
        <v xml:space="preserve"> </v>
      </c>
      <c r="CM21" s="28" t="str">
        <f t="shared" si="30"/>
        <v xml:space="preserve"> </v>
      </c>
      <c r="CN21" s="28" t="str">
        <f t="shared" si="30"/>
        <v xml:space="preserve"> </v>
      </c>
      <c r="CO21" s="28" t="str">
        <f t="shared" si="30"/>
        <v xml:space="preserve"> </v>
      </c>
      <c r="CP21" s="28" t="str">
        <f t="shared" si="30"/>
        <v xml:space="preserve"> </v>
      </c>
      <c r="CQ21" s="28" t="str">
        <f t="shared" si="30"/>
        <v xml:space="preserve"> </v>
      </c>
      <c r="CR21" s="28" t="str">
        <f t="shared" si="30"/>
        <v xml:space="preserve"> </v>
      </c>
      <c r="CS21" s="28" t="str">
        <f t="shared" si="30"/>
        <v xml:space="preserve"> </v>
      </c>
      <c r="CT21" s="28" t="str">
        <f t="shared" si="30"/>
        <v xml:space="preserve"> </v>
      </c>
      <c r="CU21" s="80">
        <f t="shared" si="31"/>
        <v>0</v>
      </c>
      <c r="CV21" s="28" t="str">
        <f t="shared" si="32"/>
        <v xml:space="preserve"> </v>
      </c>
      <c r="CW21" s="28" t="str">
        <f t="shared" si="32"/>
        <v xml:space="preserve"> </v>
      </c>
      <c r="CX21" s="28" t="str">
        <f t="shared" si="32"/>
        <v xml:space="preserve"> </v>
      </c>
      <c r="CY21" s="28">
        <f t="shared" si="32"/>
        <v>254946.99916666668</v>
      </c>
      <c r="CZ21" s="28">
        <f t="shared" si="32"/>
        <v>254946.99916666668</v>
      </c>
      <c r="DA21" s="28">
        <f t="shared" si="32"/>
        <v>254946.99916666668</v>
      </c>
      <c r="DB21" s="28">
        <f t="shared" si="32"/>
        <v>254946.99916666668</v>
      </c>
      <c r="DC21" s="28">
        <f t="shared" si="32"/>
        <v>254946.99916666668</v>
      </c>
      <c r="DD21" s="28">
        <f t="shared" si="32"/>
        <v>254946.99916666668</v>
      </c>
      <c r="DE21" s="28">
        <f t="shared" si="32"/>
        <v>254946.99916666668</v>
      </c>
      <c r="DF21" s="28">
        <f t="shared" si="32"/>
        <v>254946.99916666668</v>
      </c>
      <c r="DG21" s="28">
        <f t="shared" si="32"/>
        <v>254946.99916666668</v>
      </c>
      <c r="DH21" s="80">
        <f t="shared" si="33"/>
        <v>2294522.9925000002</v>
      </c>
      <c r="DI21" s="28">
        <f t="shared" si="34"/>
        <v>254946.99916666668</v>
      </c>
      <c r="DJ21" s="28">
        <f t="shared" si="34"/>
        <v>254946.99916666668</v>
      </c>
      <c r="DK21" s="28">
        <f t="shared" si="34"/>
        <v>254946.99916666668</v>
      </c>
      <c r="DL21" s="28">
        <f t="shared" si="34"/>
        <v>254946.99916666668</v>
      </c>
      <c r="DM21" s="28">
        <f t="shared" si="34"/>
        <v>254946.99916666668</v>
      </c>
      <c r="DN21" s="28">
        <f t="shared" si="34"/>
        <v>254946.99916666668</v>
      </c>
      <c r="DO21" s="28">
        <f t="shared" si="34"/>
        <v>254946.99916666668</v>
      </c>
      <c r="DP21" s="28">
        <f t="shared" si="34"/>
        <v>254946.99916666668</v>
      </c>
      <c r="DQ21" s="28">
        <f t="shared" si="34"/>
        <v>254946.99916666668</v>
      </c>
      <c r="DR21" s="28">
        <f t="shared" si="34"/>
        <v>254946.99916666668</v>
      </c>
      <c r="DS21" s="28">
        <f t="shared" si="34"/>
        <v>254946.99916666668</v>
      </c>
      <c r="DT21" s="28">
        <f t="shared" si="34"/>
        <v>254946.99916666668</v>
      </c>
      <c r="DU21" s="80">
        <f t="shared" si="35"/>
        <v>3059363.9899999998</v>
      </c>
      <c r="DV21" s="28">
        <f t="shared" si="36"/>
        <v>254946.99916666668</v>
      </c>
      <c r="DW21" s="28">
        <f t="shared" si="36"/>
        <v>254946.99916666668</v>
      </c>
      <c r="DX21" s="28">
        <f t="shared" si="36"/>
        <v>254946.99916666668</v>
      </c>
      <c r="DY21" s="28">
        <f t="shared" si="36"/>
        <v>254946.99916666668</v>
      </c>
      <c r="DZ21" s="28">
        <f t="shared" si="36"/>
        <v>254946.99916666668</v>
      </c>
      <c r="EA21" s="28">
        <f t="shared" si="36"/>
        <v>254946.99916666668</v>
      </c>
      <c r="EB21" s="28">
        <f t="shared" si="36"/>
        <v>254946.99916666668</v>
      </c>
      <c r="EC21" s="28">
        <f t="shared" si="36"/>
        <v>254946.99916666668</v>
      </c>
      <c r="ED21" s="28" t="str">
        <f t="shared" si="36"/>
        <v xml:space="preserve"> </v>
      </c>
      <c r="EE21" s="28" t="str">
        <f t="shared" si="36"/>
        <v xml:space="preserve"> </v>
      </c>
      <c r="EF21" s="28" t="str">
        <f t="shared" si="36"/>
        <v xml:space="preserve"> </v>
      </c>
      <c r="EG21" s="28" t="str">
        <f t="shared" si="36"/>
        <v xml:space="preserve"> </v>
      </c>
      <c r="EH21" s="80">
        <f t="shared" si="37"/>
        <v>2039575.9933333336</v>
      </c>
      <c r="EI21" s="28" t="str">
        <f t="shared" si="38"/>
        <v xml:space="preserve"> </v>
      </c>
      <c r="EJ21" s="28" t="str">
        <f t="shared" si="38"/>
        <v xml:space="preserve"> </v>
      </c>
      <c r="EK21" s="28" t="str">
        <f t="shared" si="38"/>
        <v xml:space="preserve"> </v>
      </c>
      <c r="EL21" s="28" t="str">
        <f t="shared" si="38"/>
        <v xml:space="preserve"> </v>
      </c>
    </row>
    <row r="22" spans="1:142" ht="25.5" customHeight="1" x14ac:dyDescent="0.25">
      <c r="A22" s="18" t="str">
        <f t="shared" si="15"/>
        <v>CSUComputer SuppliesWave 1</v>
      </c>
      <c r="B22" s="7" t="s">
        <v>13</v>
      </c>
      <c r="C22" s="21" t="s">
        <v>47</v>
      </c>
      <c r="D22" s="3"/>
      <c r="E22" s="3" t="s">
        <v>68</v>
      </c>
      <c r="F22" s="3" t="s">
        <v>69</v>
      </c>
      <c r="G22" s="3" t="s">
        <v>44</v>
      </c>
      <c r="H22" s="3"/>
      <c r="I22" s="3"/>
      <c r="J22" s="3" t="s">
        <v>67</v>
      </c>
      <c r="K22" s="23" t="s">
        <v>74</v>
      </c>
      <c r="L22" s="3" t="s">
        <v>34</v>
      </c>
      <c r="M22" s="20">
        <v>1884950.31</v>
      </c>
      <c r="N22" s="11">
        <v>36069.623164117358</v>
      </c>
      <c r="O22" s="12">
        <f t="shared" si="43"/>
        <v>1.9135583029834542E-2</v>
      </c>
      <c r="P22" s="11">
        <f t="shared" si="0"/>
        <v>1848880.6868358827</v>
      </c>
      <c r="Q22" s="9">
        <v>43101</v>
      </c>
      <c r="R22" s="9">
        <v>44212</v>
      </c>
      <c r="S22" s="9">
        <f t="shared" si="16"/>
        <v>44212</v>
      </c>
      <c r="T22" s="9" t="str">
        <f>VLOOKUP(Q22,'Support Tab'!A:B,2,0)</f>
        <v>CY2</v>
      </c>
      <c r="U22" s="25" t="s">
        <v>75</v>
      </c>
      <c r="V22" s="28" t="str">
        <f t="shared" si="17"/>
        <v xml:space="preserve"> </v>
      </c>
      <c r="W22" s="60">
        <f t="shared" si="18"/>
        <v>0</v>
      </c>
      <c r="X22" s="28" t="str">
        <f t="shared" si="17"/>
        <v xml:space="preserve"> </v>
      </c>
      <c r="Y22" s="28" t="str">
        <f t="shared" si="17"/>
        <v xml:space="preserve"> </v>
      </c>
      <c r="Z22" s="28" t="str">
        <f t="shared" si="17"/>
        <v xml:space="preserve"> </v>
      </c>
      <c r="AA22" s="86">
        <f t="shared" si="19"/>
        <v>0</v>
      </c>
      <c r="AB22" s="28" t="str">
        <f t="shared" si="17"/>
        <v xml:space="preserve"> </v>
      </c>
      <c r="AC22" s="28" t="str">
        <f t="shared" si="17"/>
        <v xml:space="preserve"> </v>
      </c>
      <c r="AD22" s="28" t="str">
        <f t="shared" si="17"/>
        <v xml:space="preserve"> </v>
      </c>
      <c r="AE22" s="28" t="str">
        <f t="shared" si="17"/>
        <v xml:space="preserve"> </v>
      </c>
      <c r="AF22" s="28" t="str">
        <f t="shared" si="17"/>
        <v xml:space="preserve"> </v>
      </c>
      <c r="AG22" s="28" t="str">
        <f t="shared" si="17"/>
        <v xml:space="preserve"> </v>
      </c>
      <c r="AH22" s="28" t="str">
        <f t="shared" si="17"/>
        <v xml:space="preserve"> </v>
      </c>
      <c r="AI22" s="28" t="str">
        <f t="shared" si="17"/>
        <v xml:space="preserve"> </v>
      </c>
      <c r="AJ22" s="28" t="str">
        <f t="shared" si="17"/>
        <v xml:space="preserve"> </v>
      </c>
      <c r="AK22" s="63">
        <f t="shared" si="20"/>
        <v>0</v>
      </c>
      <c r="AL22" s="28">
        <f t="shared" si="17"/>
        <v>3005.8019303431133</v>
      </c>
      <c r="AM22" s="28">
        <f t="shared" si="17"/>
        <v>3005.8019303431133</v>
      </c>
      <c r="AN22" s="28">
        <f t="shared" si="17"/>
        <v>3005.8019303431133</v>
      </c>
      <c r="AO22" s="86">
        <f t="shared" si="21"/>
        <v>9017.4057910293395</v>
      </c>
      <c r="AP22" s="28">
        <f t="shared" si="41"/>
        <v>3005.8019303431133</v>
      </c>
      <c r="AQ22" s="28">
        <f t="shared" si="41"/>
        <v>3005.8019303431133</v>
      </c>
      <c r="AR22" s="28">
        <f t="shared" si="41"/>
        <v>3005.8019303431133</v>
      </c>
      <c r="AS22" s="28">
        <f t="shared" si="41"/>
        <v>3005.8019303431133</v>
      </c>
      <c r="AT22" s="28">
        <f t="shared" si="41"/>
        <v>3005.8019303431133</v>
      </c>
      <c r="AU22" s="28">
        <f t="shared" si="41"/>
        <v>3005.8019303431133</v>
      </c>
      <c r="AV22" s="28">
        <f t="shared" si="41"/>
        <v>3005.8019303431133</v>
      </c>
      <c r="AW22" s="28">
        <f t="shared" si="41"/>
        <v>3005.8019303431133</v>
      </c>
      <c r="AX22" s="28">
        <f t="shared" si="41"/>
        <v>3005.8019303431133</v>
      </c>
      <c r="AY22" s="63">
        <f t="shared" si="22"/>
        <v>36069.623164117358</v>
      </c>
      <c r="AZ22" s="28">
        <f t="shared" si="41"/>
        <v>3005.8019303431133</v>
      </c>
      <c r="BA22" s="28">
        <f t="shared" si="41"/>
        <v>3005.8019303431133</v>
      </c>
      <c r="BB22" s="28">
        <f t="shared" si="41"/>
        <v>3005.8019303431133</v>
      </c>
      <c r="BC22" s="86">
        <f t="shared" si="23"/>
        <v>36069.623164117358</v>
      </c>
      <c r="BD22" s="28">
        <f t="shared" si="41"/>
        <v>3005.8019303431133</v>
      </c>
      <c r="BE22" s="28">
        <f t="shared" si="41"/>
        <v>3005.8019303431133</v>
      </c>
      <c r="BF22" s="28">
        <f t="shared" si="41"/>
        <v>3005.8019303431133</v>
      </c>
      <c r="BG22" s="28">
        <f t="shared" si="41"/>
        <v>3005.8019303431133</v>
      </c>
      <c r="BH22" s="28">
        <f t="shared" si="42"/>
        <v>3005.8019303431133</v>
      </c>
      <c r="BI22" s="28">
        <f t="shared" si="42"/>
        <v>3005.8019303431133</v>
      </c>
      <c r="BJ22" s="28">
        <f t="shared" si="42"/>
        <v>3005.8019303431133</v>
      </c>
      <c r="BK22" s="28">
        <f t="shared" si="42"/>
        <v>3005.8019303431133</v>
      </c>
      <c r="BL22" s="28">
        <f t="shared" si="42"/>
        <v>3005.8019303431133</v>
      </c>
      <c r="BM22" s="63">
        <f t="shared" si="24"/>
        <v>36069.623164117358</v>
      </c>
      <c r="BN22" s="28">
        <f t="shared" si="42"/>
        <v>3005.8019303431133</v>
      </c>
      <c r="BO22" s="28">
        <f t="shared" si="42"/>
        <v>3005.8019303431133</v>
      </c>
      <c r="BP22" s="28">
        <f t="shared" si="42"/>
        <v>3005.8019303431133</v>
      </c>
      <c r="BQ22" s="86">
        <f t="shared" si="25"/>
        <v>36069.623164117358</v>
      </c>
      <c r="BR22" s="28">
        <f t="shared" si="42"/>
        <v>3005.8019303431133</v>
      </c>
      <c r="BS22" s="28">
        <f t="shared" si="42"/>
        <v>3005.8019303431133</v>
      </c>
      <c r="BT22" s="28">
        <f t="shared" si="42"/>
        <v>3005.8019303431133</v>
      </c>
      <c r="BU22" s="28">
        <f t="shared" si="42"/>
        <v>3005.8019303431133</v>
      </c>
      <c r="BV22" s="28">
        <f t="shared" si="42"/>
        <v>3005.8019303431133</v>
      </c>
      <c r="BW22" s="28">
        <f t="shared" si="42"/>
        <v>3005.8019303431133</v>
      </c>
      <c r="BX22" s="28">
        <f t="shared" si="42"/>
        <v>3005.8019303431133</v>
      </c>
      <c r="BY22" s="28">
        <f t="shared" si="42"/>
        <v>3005.8019303431133</v>
      </c>
      <c r="BZ22" s="28">
        <f t="shared" si="40"/>
        <v>3005.8019303431133</v>
      </c>
      <c r="CA22" s="63">
        <f t="shared" si="26"/>
        <v>36069.623164117358</v>
      </c>
      <c r="CB22" s="28">
        <f t="shared" si="40"/>
        <v>3005.8019303431133</v>
      </c>
      <c r="CC22" s="28" t="str">
        <f t="shared" si="40"/>
        <v xml:space="preserve"> </v>
      </c>
      <c r="CD22" s="28" t="str">
        <f t="shared" si="40"/>
        <v xml:space="preserve"> </v>
      </c>
      <c r="CE22" s="86">
        <f t="shared" si="27"/>
        <v>30058.019303431134</v>
      </c>
      <c r="CF22" s="28" t="str">
        <f t="shared" si="40"/>
        <v xml:space="preserve"> </v>
      </c>
      <c r="CG22" s="79" t="str">
        <f t="shared" si="28"/>
        <v xml:space="preserve"> </v>
      </c>
      <c r="CH22" s="81">
        <f t="shared" si="29"/>
        <v>0</v>
      </c>
      <c r="CI22" s="28" t="str">
        <f t="shared" si="30"/>
        <v xml:space="preserve"> </v>
      </c>
      <c r="CJ22" s="28" t="str">
        <f t="shared" si="30"/>
        <v xml:space="preserve"> </v>
      </c>
      <c r="CK22" s="28" t="str">
        <f t="shared" si="30"/>
        <v xml:space="preserve"> </v>
      </c>
      <c r="CL22" s="28" t="str">
        <f t="shared" si="30"/>
        <v xml:space="preserve"> </v>
      </c>
      <c r="CM22" s="28" t="str">
        <f t="shared" si="30"/>
        <v xml:space="preserve"> </v>
      </c>
      <c r="CN22" s="28" t="str">
        <f t="shared" si="30"/>
        <v xml:space="preserve"> </v>
      </c>
      <c r="CO22" s="28" t="str">
        <f t="shared" si="30"/>
        <v xml:space="preserve"> </v>
      </c>
      <c r="CP22" s="28" t="str">
        <f t="shared" si="30"/>
        <v xml:space="preserve"> </v>
      </c>
      <c r="CQ22" s="28" t="str">
        <f t="shared" si="30"/>
        <v xml:space="preserve"> </v>
      </c>
      <c r="CR22" s="28" t="str">
        <f t="shared" si="30"/>
        <v xml:space="preserve"> </v>
      </c>
      <c r="CS22" s="28" t="str">
        <f t="shared" si="30"/>
        <v xml:space="preserve"> </v>
      </c>
      <c r="CT22" s="28" t="str">
        <f t="shared" si="30"/>
        <v xml:space="preserve"> </v>
      </c>
      <c r="CU22" s="80">
        <f t="shared" si="31"/>
        <v>0</v>
      </c>
      <c r="CV22" s="28">
        <f t="shared" si="32"/>
        <v>157079.1925</v>
      </c>
      <c r="CW22" s="28">
        <f t="shared" si="32"/>
        <v>157079.1925</v>
      </c>
      <c r="CX22" s="28">
        <f t="shared" si="32"/>
        <v>157079.1925</v>
      </c>
      <c r="CY22" s="28">
        <f t="shared" si="32"/>
        <v>157079.1925</v>
      </c>
      <c r="CZ22" s="28">
        <f t="shared" si="32"/>
        <v>157079.1925</v>
      </c>
      <c r="DA22" s="28">
        <f t="shared" si="32"/>
        <v>157079.1925</v>
      </c>
      <c r="DB22" s="28">
        <f t="shared" si="32"/>
        <v>157079.1925</v>
      </c>
      <c r="DC22" s="28">
        <f t="shared" si="32"/>
        <v>157079.1925</v>
      </c>
      <c r="DD22" s="28">
        <f t="shared" si="32"/>
        <v>157079.1925</v>
      </c>
      <c r="DE22" s="28">
        <f t="shared" si="32"/>
        <v>157079.1925</v>
      </c>
      <c r="DF22" s="28">
        <f t="shared" si="32"/>
        <v>157079.1925</v>
      </c>
      <c r="DG22" s="28">
        <f t="shared" si="32"/>
        <v>157079.1925</v>
      </c>
      <c r="DH22" s="80">
        <f t="shared" si="33"/>
        <v>1884950.3099999996</v>
      </c>
      <c r="DI22" s="28">
        <f t="shared" si="34"/>
        <v>157079.1925</v>
      </c>
      <c r="DJ22" s="28">
        <f t="shared" si="34"/>
        <v>157079.1925</v>
      </c>
      <c r="DK22" s="28">
        <f t="shared" si="34"/>
        <v>157079.1925</v>
      </c>
      <c r="DL22" s="28">
        <f t="shared" si="34"/>
        <v>157079.1925</v>
      </c>
      <c r="DM22" s="28">
        <f t="shared" si="34"/>
        <v>157079.1925</v>
      </c>
      <c r="DN22" s="28">
        <f t="shared" si="34"/>
        <v>157079.1925</v>
      </c>
      <c r="DO22" s="28">
        <f t="shared" si="34"/>
        <v>157079.1925</v>
      </c>
      <c r="DP22" s="28">
        <f t="shared" si="34"/>
        <v>157079.1925</v>
      </c>
      <c r="DQ22" s="28">
        <f t="shared" si="34"/>
        <v>157079.1925</v>
      </c>
      <c r="DR22" s="28">
        <f t="shared" si="34"/>
        <v>157079.1925</v>
      </c>
      <c r="DS22" s="28">
        <f t="shared" si="34"/>
        <v>157079.1925</v>
      </c>
      <c r="DT22" s="28">
        <f t="shared" si="34"/>
        <v>157079.1925</v>
      </c>
      <c r="DU22" s="80">
        <f t="shared" si="35"/>
        <v>1884950.3099999996</v>
      </c>
      <c r="DV22" s="28">
        <f t="shared" si="36"/>
        <v>157079.1925</v>
      </c>
      <c r="DW22" s="28">
        <f t="shared" si="36"/>
        <v>157079.1925</v>
      </c>
      <c r="DX22" s="28">
        <f t="shared" si="36"/>
        <v>157079.1925</v>
      </c>
      <c r="DY22" s="28">
        <f t="shared" si="36"/>
        <v>157079.1925</v>
      </c>
      <c r="DZ22" s="28">
        <f t="shared" si="36"/>
        <v>157079.1925</v>
      </c>
      <c r="EA22" s="28">
        <f t="shared" si="36"/>
        <v>157079.1925</v>
      </c>
      <c r="EB22" s="28">
        <f t="shared" si="36"/>
        <v>157079.1925</v>
      </c>
      <c r="EC22" s="28">
        <f t="shared" si="36"/>
        <v>157079.1925</v>
      </c>
      <c r="ED22" s="28">
        <f t="shared" si="36"/>
        <v>157079.1925</v>
      </c>
      <c r="EE22" s="28">
        <f t="shared" si="36"/>
        <v>157079.1925</v>
      </c>
      <c r="EF22" s="28">
        <f t="shared" si="36"/>
        <v>157079.1925</v>
      </c>
      <c r="EG22" s="28">
        <f t="shared" si="36"/>
        <v>157079.1925</v>
      </c>
      <c r="EH22" s="80">
        <f t="shared" si="37"/>
        <v>1884950.3099999996</v>
      </c>
      <c r="EI22" s="28">
        <f t="shared" si="38"/>
        <v>157079.1925</v>
      </c>
      <c r="EJ22" s="28" t="str">
        <f t="shared" si="38"/>
        <v xml:space="preserve"> </v>
      </c>
      <c r="EK22" s="28" t="str">
        <f t="shared" si="38"/>
        <v xml:space="preserve"> </v>
      </c>
      <c r="EL22" s="28" t="str">
        <f t="shared" si="38"/>
        <v xml:space="preserve"> </v>
      </c>
    </row>
    <row r="23" spans="1:142" x14ac:dyDescent="0.25">
      <c r="D23" s="18"/>
      <c r="G23" s="13"/>
      <c r="H23" s="18"/>
      <c r="I23" s="31"/>
      <c r="J23" s="31"/>
      <c r="K23" s="31"/>
      <c r="L23" s="15"/>
      <c r="M23" s="18"/>
      <c r="N23" s="18"/>
      <c r="P23" s="18"/>
      <c r="U23" s="18"/>
    </row>
    <row r="24" spans="1:142" x14ac:dyDescent="0.25">
      <c r="D24" s="18"/>
      <c r="G24" s="18"/>
      <c r="H24" s="18"/>
      <c r="I24" s="31"/>
      <c r="J24" s="31"/>
      <c r="K24" s="31"/>
      <c r="L24" s="15"/>
      <c r="M24" s="16"/>
      <c r="N24" s="11"/>
      <c r="P24" s="18"/>
      <c r="U24" s="18"/>
    </row>
    <row r="25" spans="1:142" x14ac:dyDescent="0.25">
      <c r="D25" s="18"/>
      <c r="G25" s="18"/>
      <c r="H25" s="18"/>
      <c r="I25" s="31"/>
      <c r="J25" s="31"/>
      <c r="K25" s="31"/>
      <c r="L25" s="15"/>
      <c r="M25" s="31"/>
      <c r="N25" s="18"/>
      <c r="P25" s="18"/>
      <c r="U25" s="18"/>
    </row>
    <row r="26" spans="1:142" x14ac:dyDescent="0.25">
      <c r="D26" s="18"/>
      <c r="G26" s="18"/>
      <c r="H26" s="18"/>
      <c r="I26" s="31"/>
      <c r="J26" s="31"/>
      <c r="K26" s="31"/>
      <c r="L26" s="15"/>
      <c r="M26" s="31"/>
      <c r="N26" s="18"/>
      <c r="P26" s="18"/>
      <c r="U26" s="18"/>
    </row>
    <row r="27" spans="1:142" x14ac:dyDescent="0.25">
      <c r="D27" s="18"/>
      <c r="G27" s="18"/>
      <c r="H27" s="18"/>
      <c r="I27" s="31"/>
      <c r="J27" s="31"/>
      <c r="K27" s="31"/>
      <c r="L27" s="15"/>
      <c r="M27" s="19"/>
      <c r="N27" s="18"/>
      <c r="P27" s="18"/>
      <c r="U27" s="18"/>
    </row>
    <row r="28" spans="1:142" x14ac:dyDescent="0.25">
      <c r="D28" s="18"/>
      <c r="G28" s="18"/>
      <c r="H28" s="18"/>
      <c r="I28" s="31"/>
      <c r="J28" s="31"/>
      <c r="K28" s="31"/>
      <c r="L28" s="15"/>
      <c r="M28" s="31"/>
      <c r="N28" s="18"/>
      <c r="P28" s="18"/>
      <c r="U28" s="18"/>
    </row>
    <row r="29" spans="1:142" x14ac:dyDescent="0.25">
      <c r="D29" s="18"/>
      <c r="G29" s="18"/>
      <c r="H29" s="18"/>
      <c r="I29" s="31"/>
      <c r="J29" s="31"/>
      <c r="K29" s="31"/>
      <c r="L29" s="15"/>
      <c r="M29" s="17"/>
      <c r="N29" s="18"/>
      <c r="P29" s="18"/>
      <c r="U29" s="18"/>
    </row>
    <row r="30" spans="1:142" x14ac:dyDescent="0.25">
      <c r="D30" s="18"/>
      <c r="G30" s="18"/>
      <c r="H30" s="18"/>
      <c r="I30" s="31"/>
      <c r="J30" s="31"/>
      <c r="K30" s="31"/>
      <c r="L30" s="15"/>
      <c r="M30" s="31"/>
      <c r="N30" s="18"/>
      <c r="P30" s="18"/>
      <c r="U30" s="18"/>
    </row>
    <row r="31" spans="1:142" x14ac:dyDescent="0.25">
      <c r="D31" s="18"/>
      <c r="G31" s="18"/>
      <c r="H31" s="18"/>
      <c r="I31" s="31"/>
      <c r="J31" s="31"/>
      <c r="K31" s="31"/>
      <c r="L31" s="15"/>
      <c r="M31" s="31"/>
      <c r="N31" s="18"/>
      <c r="P31" s="18"/>
      <c r="U31" s="18"/>
    </row>
    <row r="32" spans="1:142" x14ac:dyDescent="0.25">
      <c r="D32" s="18"/>
      <c r="G32" s="18"/>
      <c r="H32" s="18"/>
      <c r="I32" s="31"/>
      <c r="J32" s="31"/>
      <c r="K32" s="31"/>
      <c r="L32" s="15"/>
      <c r="M32" s="31"/>
      <c r="N32" s="18"/>
      <c r="P32" s="18"/>
      <c r="U32" s="18"/>
    </row>
    <row r="33" spans="4:21" x14ac:dyDescent="0.25">
      <c r="D33" s="18"/>
      <c r="G33" s="18"/>
      <c r="H33" s="18"/>
      <c r="I33" s="31"/>
      <c r="J33" s="31"/>
      <c r="K33" s="31"/>
      <c r="L33" s="15"/>
      <c r="M33" s="31"/>
      <c r="N33" s="18"/>
      <c r="P33" s="18"/>
      <c r="U33" s="18"/>
    </row>
    <row r="34" spans="4:21" x14ac:dyDescent="0.25">
      <c r="D34" s="18"/>
      <c r="G34" s="18"/>
      <c r="H34" s="18"/>
      <c r="I34" s="31"/>
      <c r="J34" s="31"/>
      <c r="K34" s="31"/>
      <c r="L34" s="15"/>
      <c r="M34" s="31"/>
      <c r="N34" s="18"/>
      <c r="P34" s="18"/>
      <c r="U34" s="18"/>
    </row>
    <row r="35" spans="4:21" x14ac:dyDescent="0.25">
      <c r="D35" s="18"/>
      <c r="G35" s="18"/>
      <c r="H35" s="18"/>
      <c r="I35" s="31"/>
      <c r="J35" s="31"/>
      <c r="K35" s="31"/>
      <c r="L35" s="15"/>
      <c r="M35" s="31"/>
      <c r="N35" s="18"/>
      <c r="P35" s="18"/>
      <c r="U35" s="18"/>
    </row>
    <row r="36" spans="4:21" x14ac:dyDescent="0.25">
      <c r="D36" s="18"/>
      <c r="G36" s="18"/>
      <c r="H36" s="18"/>
      <c r="I36" s="31"/>
      <c r="J36" s="31"/>
      <c r="K36" s="31"/>
      <c r="L36" s="15"/>
      <c r="M36" s="31"/>
      <c r="N36" s="18"/>
      <c r="P36" s="18"/>
      <c r="U36" s="18"/>
    </row>
    <row r="37" spans="4:21" x14ac:dyDescent="0.25">
      <c r="D37" s="18"/>
      <c r="G37" s="18"/>
      <c r="H37" s="18"/>
      <c r="I37" s="31"/>
      <c r="J37" s="31"/>
      <c r="K37" s="31"/>
      <c r="L37" s="15"/>
      <c r="M37" s="31"/>
      <c r="N37" s="18"/>
      <c r="P37" s="18"/>
      <c r="U37" s="18"/>
    </row>
    <row r="38" spans="4:21" x14ac:dyDescent="0.25">
      <c r="D38" s="18"/>
      <c r="G38" s="18"/>
      <c r="H38" s="18"/>
      <c r="I38" s="31"/>
      <c r="J38" s="31"/>
      <c r="K38" s="31"/>
      <c r="L38" s="15"/>
      <c r="M38" s="31"/>
      <c r="N38" s="18"/>
      <c r="P38" s="18"/>
      <c r="U38" s="18"/>
    </row>
    <row r="39" spans="4:21" x14ac:dyDescent="0.25">
      <c r="D39" s="18"/>
      <c r="G39" s="18"/>
      <c r="H39" s="18"/>
      <c r="I39" s="31"/>
      <c r="J39" s="31"/>
      <c r="K39" s="31"/>
      <c r="L39" s="15"/>
      <c r="M39" s="31"/>
      <c r="N39" s="18"/>
      <c r="P39" s="18"/>
      <c r="U39" s="18"/>
    </row>
    <row r="40" spans="4:21" x14ac:dyDescent="0.2">
      <c r="D40" s="18"/>
      <c r="G40" s="18"/>
      <c r="H40" s="18"/>
      <c r="I40" s="18"/>
      <c r="K40" s="18"/>
      <c r="L40" s="15"/>
      <c r="M40" s="18"/>
      <c r="N40" s="18"/>
      <c r="P40" s="18"/>
      <c r="U40" s="18"/>
    </row>
    <row r="41" spans="4:21" x14ac:dyDescent="0.25">
      <c r="D41" s="18"/>
      <c r="G41" s="18"/>
      <c r="H41" s="18"/>
      <c r="I41" s="18"/>
      <c r="K41" s="18"/>
      <c r="L41" s="18"/>
      <c r="M41" s="18"/>
      <c r="N41" s="18"/>
      <c r="P41" s="18"/>
      <c r="U41" s="18"/>
    </row>
    <row r="42" spans="4:21" x14ac:dyDescent="0.25">
      <c r="D42" s="18"/>
      <c r="G42" s="18"/>
      <c r="H42" s="18"/>
      <c r="I42" s="18"/>
      <c r="K42" s="18"/>
      <c r="L42" s="18"/>
      <c r="M42" s="18"/>
      <c r="N42" s="18"/>
      <c r="P42" s="18"/>
      <c r="U42" s="18"/>
    </row>
    <row r="43" spans="4:21" x14ac:dyDescent="0.25">
      <c r="D43" s="18"/>
      <c r="G43" s="18"/>
      <c r="H43" s="18"/>
      <c r="I43" s="18"/>
      <c r="K43" s="18"/>
      <c r="L43" s="18"/>
      <c r="M43" s="18"/>
      <c r="N43" s="18"/>
      <c r="P43" s="18"/>
      <c r="U43" s="18"/>
    </row>
    <row r="44" spans="4:21" x14ac:dyDescent="0.25">
      <c r="D44" s="18"/>
      <c r="G44" s="18"/>
      <c r="H44" s="18"/>
      <c r="I44" s="18"/>
      <c r="K44" s="18"/>
      <c r="L44" s="18"/>
      <c r="M44" s="18"/>
      <c r="N44" s="18"/>
      <c r="P44" s="18"/>
      <c r="U44" s="18"/>
    </row>
    <row r="45" spans="4:21" x14ac:dyDescent="0.25">
      <c r="D45" s="18"/>
      <c r="G45" s="18"/>
      <c r="H45" s="18"/>
      <c r="I45" s="18"/>
      <c r="K45" s="18"/>
      <c r="L45" s="18"/>
      <c r="M45" s="18"/>
      <c r="N45" s="18"/>
      <c r="P45" s="18"/>
      <c r="U45" s="18"/>
    </row>
    <row r="46" spans="4:21" x14ac:dyDescent="0.25">
      <c r="D46" s="18"/>
      <c r="G46" s="18"/>
      <c r="H46" s="18"/>
      <c r="I46" s="18"/>
      <c r="K46" s="18"/>
      <c r="L46" s="18"/>
      <c r="M46" s="18"/>
      <c r="N46" s="18"/>
      <c r="P46" s="18"/>
      <c r="U46" s="18"/>
    </row>
    <row r="47" spans="4:21" x14ac:dyDescent="0.25">
      <c r="D47" s="18"/>
      <c r="G47" s="18"/>
      <c r="H47" s="18"/>
      <c r="I47" s="18"/>
      <c r="K47" s="18"/>
      <c r="L47" s="18"/>
      <c r="M47" s="18"/>
      <c r="N47" s="18"/>
      <c r="P47" s="18"/>
      <c r="U47" s="18"/>
    </row>
    <row r="48" spans="4:21" x14ac:dyDescent="0.25">
      <c r="D48" s="18"/>
      <c r="G48" s="18"/>
      <c r="H48" s="18"/>
      <c r="I48" s="18"/>
      <c r="K48" s="18"/>
      <c r="L48" s="18"/>
      <c r="M48" s="18"/>
      <c r="N48" s="18"/>
      <c r="P48" s="18"/>
      <c r="U48" s="18"/>
    </row>
    <row r="49" spans="4:21" x14ac:dyDescent="0.25">
      <c r="D49" s="18"/>
      <c r="G49" s="18"/>
      <c r="H49" s="18"/>
      <c r="I49" s="18"/>
      <c r="K49" s="18"/>
      <c r="L49" s="18"/>
      <c r="M49" s="18"/>
      <c r="N49" s="18"/>
      <c r="P49" s="18"/>
      <c r="U49" s="18"/>
    </row>
    <row r="50" spans="4:21" x14ac:dyDescent="0.25">
      <c r="D50" s="18"/>
      <c r="G50" s="18"/>
      <c r="H50" s="18"/>
      <c r="I50" s="18"/>
      <c r="K50" s="18"/>
      <c r="L50" s="18"/>
      <c r="M50" s="18"/>
      <c r="N50" s="18"/>
      <c r="P50" s="18"/>
      <c r="U50" s="18"/>
    </row>
    <row r="51" spans="4:21" x14ac:dyDescent="0.25">
      <c r="D51" s="18"/>
      <c r="G51" s="18"/>
      <c r="H51" s="18"/>
      <c r="I51" s="18"/>
      <c r="K51" s="18"/>
      <c r="L51" s="18"/>
      <c r="M51" s="18"/>
      <c r="N51" s="18"/>
      <c r="P51" s="18"/>
      <c r="U51" s="18"/>
    </row>
    <row r="52" spans="4:21" x14ac:dyDescent="0.25">
      <c r="D52" s="18"/>
      <c r="G52" s="18"/>
      <c r="H52" s="18"/>
      <c r="I52" s="18"/>
      <c r="K52" s="18"/>
      <c r="L52" s="18"/>
      <c r="M52" s="18"/>
      <c r="N52" s="18"/>
      <c r="P52" s="18"/>
      <c r="U52" s="18"/>
    </row>
    <row r="53" spans="4:21" x14ac:dyDescent="0.25">
      <c r="D53" s="18"/>
      <c r="G53" s="18"/>
      <c r="H53" s="18"/>
      <c r="I53" s="18"/>
      <c r="K53" s="18"/>
      <c r="L53" s="18"/>
      <c r="M53" s="18"/>
      <c r="N53" s="18"/>
      <c r="P53" s="18"/>
      <c r="U53" s="18"/>
    </row>
    <row r="54" spans="4:21" x14ac:dyDescent="0.25">
      <c r="D54" s="18"/>
      <c r="G54" s="18"/>
      <c r="H54" s="18"/>
      <c r="I54" s="18"/>
      <c r="K54" s="18"/>
      <c r="L54" s="18"/>
      <c r="M54" s="18"/>
      <c r="N54" s="18"/>
      <c r="P54" s="18"/>
      <c r="U54" s="18"/>
    </row>
    <row r="55" spans="4:21" x14ac:dyDescent="0.25">
      <c r="D55" s="18"/>
      <c r="G55" s="18"/>
      <c r="H55" s="18"/>
      <c r="I55" s="18"/>
      <c r="K55" s="18"/>
      <c r="L55" s="18"/>
      <c r="M55" s="18"/>
      <c r="N55" s="18"/>
      <c r="P55" s="18"/>
      <c r="U55" s="18"/>
    </row>
    <row r="56" spans="4:21" x14ac:dyDescent="0.25">
      <c r="D56" s="18"/>
      <c r="G56" s="18"/>
      <c r="H56" s="18"/>
      <c r="I56" s="18"/>
      <c r="K56" s="18"/>
      <c r="L56" s="18"/>
      <c r="M56" s="18"/>
      <c r="N56" s="18"/>
      <c r="P56" s="18"/>
      <c r="U56" s="18"/>
    </row>
    <row r="57" spans="4:21" x14ac:dyDescent="0.25">
      <c r="D57" s="18"/>
      <c r="G57" s="18"/>
      <c r="H57" s="18"/>
      <c r="I57" s="18"/>
      <c r="K57" s="18"/>
      <c r="L57" s="18"/>
      <c r="M57" s="18"/>
      <c r="N57" s="18"/>
      <c r="P57" s="18"/>
      <c r="U57" s="18"/>
    </row>
  </sheetData>
  <autoFilter ref="B2:CF22"/>
  <dataValidations xWindow="2202" yWindow="504" count="21">
    <dataValidation type="list" allowBlank="1" showInputMessage="1" showErrorMessage="1" sqref="L3:L22">
      <formula1>"Contract Signed, Contract Waiting for Signature, Pipeline"</formula1>
    </dataValidation>
    <dataValidation allowBlank="1" showInputMessage="1" showErrorMessage="1" promptTitle="MUST" prompt="Please add an additional row for each participating university" sqref="B2"/>
    <dataValidation allowBlank="1" showInputMessage="1" showErrorMessage="1" promptTitle="MUST" prompt="Please fill in the category name of your project" sqref="C2"/>
    <dataValidation allowBlank="1" showInputMessage="1" showErrorMessage="1" promptTitle="OPTIONAL" prompt="Please fill in the sub-category name of your project" sqref="D2"/>
    <dataValidation allowBlank="1" showInputMessage="1" showErrorMessage="1" promptTitle="OPTIONAL" prompt="Please fill in the CDL's name" sqref="E2"/>
    <dataValidation allowBlank="1" showInputMessage="1" showErrorMessage="1" promptTitle="MUST" prompt="Please fill in the sourcing manager's name(yourself)" sqref="F2"/>
    <dataValidation allowBlank="1" showInputMessage="1" showErrorMessage="1" promptTitle="MUST" prompt="Please indicate the wave plan that your project falls into" sqref="G2"/>
    <dataValidation allowBlank="1" showInputMessage="1" showErrorMessage="1" promptTitle="OPTIONAL" prompt="Please fill in the project SPW from Radix (this is not available for now)" sqref="I2"/>
    <dataValidation allowBlank="1" showInputMessage="1" showErrorMessage="1" promptTitle="MUST" prompt="Please indicate the project progress status by selecting from the drop down list" sqref="J2"/>
    <dataValidation allowBlank="1" showInputMessage="1" showErrorMessage="1" promptTitle="MUST" prompt="Provide the supplier name if the contract is signed, or waiting for signature" sqref="K2"/>
    <dataValidation allowBlank="1" showInputMessage="1" showErrorMessage="1" promptTitle="MUST" prompt="Please indicate the contract status by selecting from the drop down list" sqref="L2"/>
    <dataValidation allowBlank="1" showInputMessage="1" showErrorMessage="1" promptTitle="Must" prompt="Fill in the annual addressable spend (the total annual addressable spend of each university sum should be the total annual addressable spend for your project)" sqref="M2"/>
    <dataValidation allowBlank="1" showInputMessage="1" showErrorMessage="1" promptTitle="MUST" prompt="Please fill in the (estimated) annual contracted savings" sqref="N2"/>
    <dataValidation allowBlank="1" showInputMessage="1" showErrorMessage="1" promptTitle="NOT REQUIRED" prompt="This column shall be auto-calculated once column L and m is filled in" sqref="O2"/>
    <dataValidation allowBlank="1" showInputMessage="1" showErrorMessage="1" promptTitle="NOT REQUIRED" prompt="This column shall be auto-calculated once column L and M is filled in" sqref="P2"/>
    <dataValidation allowBlank="1" showInputMessage="1" showErrorMessage="1" promptTitle="MUST" prompt="Fill in the contract start date if the contract is signed/waiting for signature OR provide the estimated contract start date if your project is pipeline" sqref="Q2"/>
    <dataValidation allowBlank="1" showInputMessage="1" showErrorMessage="1" promptTitle="MUST" prompt="Fill in the contract end date if the contract is signed/waiting for signature OR provide the estimated contract start date if your project is pipeline" sqref="R2:S2"/>
    <dataValidation allowBlank="1" showInputMessage="1" showErrorMessage="1" promptTitle="OPTIONAL" prompt="If you have any additional comments, please provide it in this column" sqref="U2"/>
    <dataValidation allowBlank="1" showInputMessage="1" showErrorMessage="1" promptTitle="NOT REQUIRED" prompt="This column shall be auto-calculated once Column P is filled in" sqref="T2"/>
    <dataValidation allowBlank="1" showInputMessage="1" showErrorMessage="1" promptTitle="OPTIONAL" prompt=" Please fill in the project SPW from Radix (this is not available for now)" sqref="H2"/>
    <dataValidation type="list" allowBlank="1" showInputMessage="1" showErrorMessage="1" sqref="J3:J22">
      <formula1>"Not Started,Category Profiling, OAR, RFT(RFx), RR, Contracting,Implementation(Contract Signed), Completed"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workbookViewId="0">
      <selection activeCell="A24" sqref="A24"/>
    </sheetView>
  </sheetViews>
  <sheetFormatPr defaultRowHeight="15" x14ac:dyDescent="0.25"/>
  <cols>
    <col min="1" max="1" width="10.5703125" bestFit="1" customWidth="1"/>
    <col min="2" max="2" width="13.28515625" bestFit="1" customWidth="1"/>
    <col min="3" max="3" width="7.85546875" bestFit="1" customWidth="1"/>
    <col min="4" max="4" width="16.140625" bestFit="1" customWidth="1"/>
    <col min="5" max="5" width="10.7109375" bestFit="1" customWidth="1"/>
  </cols>
  <sheetData>
    <row r="3" spans="1:4" x14ac:dyDescent="0.25">
      <c r="B3" s="87" t="s">
        <v>48</v>
      </c>
      <c r="C3" s="87" t="s">
        <v>53</v>
      </c>
      <c r="D3" t="s">
        <v>106</v>
      </c>
    </row>
    <row r="4" spans="1:4" x14ac:dyDescent="0.25">
      <c r="A4" t="str">
        <f>B4&amp;C4</f>
        <v>ACUWave 1</v>
      </c>
      <c r="B4" s="31" t="s">
        <v>12</v>
      </c>
      <c r="C4" s="31" t="s">
        <v>44</v>
      </c>
      <c r="D4" s="88">
        <v>6</v>
      </c>
    </row>
    <row r="5" spans="1:4" x14ac:dyDescent="0.25">
      <c r="A5" s="31" t="str">
        <f t="shared" ref="A5:A39" si="0">B5&amp;C5</f>
        <v>ACUWave 2</v>
      </c>
      <c r="B5" s="31" t="s">
        <v>12</v>
      </c>
      <c r="C5" s="31" t="s">
        <v>45</v>
      </c>
      <c r="D5" s="88">
        <v>8</v>
      </c>
    </row>
    <row r="6" spans="1:4" x14ac:dyDescent="0.25">
      <c r="A6" s="31" t="str">
        <f t="shared" si="0"/>
        <v>CSUWave 1</v>
      </c>
      <c r="B6" s="31" t="s">
        <v>13</v>
      </c>
      <c r="C6" s="31" t="s">
        <v>44</v>
      </c>
      <c r="D6" s="88">
        <v>6</v>
      </c>
    </row>
    <row r="7" spans="1:4" x14ac:dyDescent="0.25">
      <c r="A7" s="31" t="str">
        <f t="shared" si="0"/>
        <v>CSUWave 2</v>
      </c>
      <c r="B7" s="31" t="s">
        <v>13</v>
      </c>
      <c r="C7" s="31" t="s">
        <v>45</v>
      </c>
      <c r="D7" s="88">
        <v>8</v>
      </c>
    </row>
    <row r="8" spans="1:4" x14ac:dyDescent="0.25">
      <c r="A8" s="31" t="str">
        <f t="shared" si="0"/>
        <v>CURWave 1</v>
      </c>
      <c r="B8" s="31" t="s">
        <v>14</v>
      </c>
      <c r="C8" s="31" t="s">
        <v>44</v>
      </c>
      <c r="D8" s="88">
        <v>6</v>
      </c>
    </row>
    <row r="9" spans="1:4" x14ac:dyDescent="0.25">
      <c r="A9" s="31" t="str">
        <f t="shared" si="0"/>
        <v>CURWave 2</v>
      </c>
      <c r="B9" s="31" t="s">
        <v>14</v>
      </c>
      <c r="C9" s="31" t="s">
        <v>45</v>
      </c>
      <c r="D9" s="88">
        <v>10</v>
      </c>
    </row>
    <row r="10" spans="1:4" x14ac:dyDescent="0.25">
      <c r="A10" s="31" t="str">
        <f t="shared" si="0"/>
        <v>ECUWave 1</v>
      </c>
      <c r="B10" s="31" t="s">
        <v>15</v>
      </c>
      <c r="C10" s="31" t="s">
        <v>44</v>
      </c>
      <c r="D10" s="88">
        <v>6</v>
      </c>
    </row>
    <row r="11" spans="1:4" x14ac:dyDescent="0.25">
      <c r="A11" s="31" t="str">
        <f t="shared" si="0"/>
        <v>ECUWave 2</v>
      </c>
      <c r="B11" s="31" t="s">
        <v>15</v>
      </c>
      <c r="C11" s="31" t="s">
        <v>45</v>
      </c>
      <c r="D11" s="88">
        <v>8</v>
      </c>
    </row>
    <row r="12" spans="1:4" x14ac:dyDescent="0.25">
      <c r="A12" s="31" t="str">
        <f t="shared" si="0"/>
        <v>FUAWave 1</v>
      </c>
      <c r="B12" s="31" t="s">
        <v>16</v>
      </c>
      <c r="C12" s="31" t="s">
        <v>44</v>
      </c>
      <c r="D12" s="88">
        <v>6</v>
      </c>
    </row>
    <row r="13" spans="1:4" x14ac:dyDescent="0.25">
      <c r="A13" s="31" t="str">
        <f t="shared" si="0"/>
        <v>FUAWave 2</v>
      </c>
      <c r="B13" s="31" t="s">
        <v>16</v>
      </c>
      <c r="C13" s="31" t="s">
        <v>45</v>
      </c>
      <c r="D13" s="88">
        <v>7</v>
      </c>
    </row>
    <row r="14" spans="1:4" x14ac:dyDescent="0.25">
      <c r="A14" s="31" t="str">
        <f t="shared" si="0"/>
        <v>JCUWave 1</v>
      </c>
      <c r="B14" s="31" t="s">
        <v>17</v>
      </c>
      <c r="C14" s="31" t="s">
        <v>44</v>
      </c>
      <c r="D14" s="88">
        <v>6</v>
      </c>
    </row>
    <row r="15" spans="1:4" x14ac:dyDescent="0.25">
      <c r="A15" s="31" t="str">
        <f t="shared" si="0"/>
        <v>JCUWave 2</v>
      </c>
      <c r="B15" s="31" t="s">
        <v>17</v>
      </c>
      <c r="C15" s="31" t="s">
        <v>45</v>
      </c>
      <c r="D15" s="88">
        <v>10</v>
      </c>
    </row>
    <row r="16" spans="1:4" x14ac:dyDescent="0.25">
      <c r="A16" s="31" t="str">
        <f t="shared" si="0"/>
        <v>MQUWave 1</v>
      </c>
      <c r="B16" s="31" t="s">
        <v>18</v>
      </c>
      <c r="C16" s="31" t="s">
        <v>44</v>
      </c>
      <c r="D16" s="88">
        <v>6</v>
      </c>
    </row>
    <row r="17" spans="1:4" x14ac:dyDescent="0.25">
      <c r="A17" s="31" t="str">
        <f t="shared" si="0"/>
        <v>MQUWave 2</v>
      </c>
      <c r="B17" s="31" t="s">
        <v>18</v>
      </c>
      <c r="C17" s="31" t="s">
        <v>45</v>
      </c>
      <c r="D17" s="88">
        <v>7</v>
      </c>
    </row>
    <row r="18" spans="1:4" x14ac:dyDescent="0.25">
      <c r="A18" s="31" t="str">
        <f t="shared" si="0"/>
        <v>MURWave 1</v>
      </c>
      <c r="B18" s="31" t="s">
        <v>19</v>
      </c>
      <c r="C18" s="31" t="s">
        <v>44</v>
      </c>
      <c r="D18" s="88">
        <v>6</v>
      </c>
    </row>
    <row r="19" spans="1:4" x14ac:dyDescent="0.25">
      <c r="A19" s="31" t="str">
        <f t="shared" si="0"/>
        <v>MURWave 2</v>
      </c>
      <c r="B19" s="31" t="s">
        <v>19</v>
      </c>
      <c r="C19" s="31" t="s">
        <v>45</v>
      </c>
      <c r="D19" s="88">
        <v>9</v>
      </c>
    </row>
    <row r="20" spans="1:4" x14ac:dyDescent="0.25">
      <c r="A20" s="31" t="str">
        <f t="shared" si="0"/>
        <v>RMITWave 1</v>
      </c>
      <c r="B20" s="31" t="s">
        <v>20</v>
      </c>
      <c r="C20" s="31" t="s">
        <v>44</v>
      </c>
      <c r="D20" s="88">
        <v>5</v>
      </c>
    </row>
    <row r="21" spans="1:4" x14ac:dyDescent="0.25">
      <c r="A21" s="31" t="str">
        <f t="shared" si="0"/>
        <v>RMITWave 2</v>
      </c>
      <c r="B21" s="31" t="s">
        <v>20</v>
      </c>
      <c r="C21" s="31" t="s">
        <v>45</v>
      </c>
      <c r="D21" s="88">
        <v>8</v>
      </c>
    </row>
    <row r="22" spans="1:4" x14ac:dyDescent="0.25">
      <c r="A22" s="31" t="str">
        <f t="shared" si="0"/>
        <v>SCUWave 1</v>
      </c>
      <c r="B22" s="31" t="s">
        <v>21</v>
      </c>
      <c r="C22" s="31" t="s">
        <v>44</v>
      </c>
      <c r="D22" s="88">
        <v>6</v>
      </c>
    </row>
    <row r="23" spans="1:4" x14ac:dyDescent="0.25">
      <c r="A23" s="31" t="str">
        <f t="shared" si="0"/>
        <v>SCUWave 2</v>
      </c>
      <c r="B23" s="31" t="s">
        <v>21</v>
      </c>
      <c r="C23" s="31" t="s">
        <v>45</v>
      </c>
      <c r="D23" s="88">
        <v>10</v>
      </c>
    </row>
    <row r="24" spans="1:4" x14ac:dyDescent="0.25">
      <c r="A24" s="31" t="str">
        <f t="shared" si="0"/>
        <v>UCWave 1</v>
      </c>
      <c r="B24" s="31" t="s">
        <v>26</v>
      </c>
      <c r="C24" s="31" t="s">
        <v>44</v>
      </c>
      <c r="D24" s="88">
        <v>6</v>
      </c>
    </row>
    <row r="25" spans="1:4" x14ac:dyDescent="0.25">
      <c r="A25" s="31" t="str">
        <f t="shared" si="0"/>
        <v>UCWave 2</v>
      </c>
      <c r="B25" s="31" t="s">
        <v>26</v>
      </c>
      <c r="C25" s="31" t="s">
        <v>45</v>
      </c>
      <c r="D25" s="88">
        <v>10</v>
      </c>
    </row>
    <row r="26" spans="1:4" x14ac:dyDescent="0.25">
      <c r="A26" s="31" t="str">
        <f t="shared" si="0"/>
        <v>UNEWave 1</v>
      </c>
      <c r="B26" s="31" t="s">
        <v>27</v>
      </c>
      <c r="C26" s="31" t="s">
        <v>44</v>
      </c>
      <c r="D26" s="88">
        <v>5</v>
      </c>
    </row>
    <row r="27" spans="1:4" x14ac:dyDescent="0.25">
      <c r="A27" s="31" t="str">
        <f t="shared" si="0"/>
        <v>UNEWave 2</v>
      </c>
      <c r="B27" s="31" t="s">
        <v>27</v>
      </c>
      <c r="C27" s="31" t="s">
        <v>45</v>
      </c>
      <c r="D27" s="88">
        <v>7</v>
      </c>
    </row>
    <row r="28" spans="1:4" x14ac:dyDescent="0.25">
      <c r="A28" s="31" t="str">
        <f t="shared" si="0"/>
        <v>UniSAWave 1</v>
      </c>
      <c r="B28" s="31" t="s">
        <v>28</v>
      </c>
      <c r="C28" s="31" t="s">
        <v>44</v>
      </c>
      <c r="D28" s="88">
        <v>6</v>
      </c>
    </row>
    <row r="29" spans="1:4" x14ac:dyDescent="0.25">
      <c r="A29" s="31" t="str">
        <f t="shared" si="0"/>
        <v>UniSAWave 2</v>
      </c>
      <c r="B29" s="31" t="s">
        <v>28</v>
      </c>
      <c r="C29" s="31" t="s">
        <v>45</v>
      </c>
      <c r="D29" s="88">
        <v>10</v>
      </c>
    </row>
    <row r="30" spans="1:4" x14ac:dyDescent="0.25">
      <c r="A30" s="31" t="str">
        <f t="shared" si="0"/>
        <v>UniSuperWave 2</v>
      </c>
      <c r="B30" s="31" t="s">
        <v>76</v>
      </c>
      <c r="C30" s="31" t="s">
        <v>45</v>
      </c>
      <c r="D30" s="88">
        <v>1</v>
      </c>
    </row>
    <row r="31" spans="1:4" x14ac:dyDescent="0.25">
      <c r="A31" s="31" t="str">
        <f t="shared" si="0"/>
        <v>UNSWWave 1</v>
      </c>
      <c r="B31" s="31" t="s">
        <v>23</v>
      </c>
      <c r="C31" s="31" t="s">
        <v>44</v>
      </c>
      <c r="D31" s="88">
        <v>6</v>
      </c>
    </row>
    <row r="32" spans="1:4" x14ac:dyDescent="0.25">
      <c r="A32" s="31" t="str">
        <f t="shared" si="0"/>
        <v>UNSWWave 2</v>
      </c>
      <c r="B32" s="31" t="s">
        <v>23</v>
      </c>
      <c r="C32" s="31" t="s">
        <v>45</v>
      </c>
      <c r="D32" s="88">
        <v>8</v>
      </c>
    </row>
    <row r="33" spans="1:4" x14ac:dyDescent="0.25">
      <c r="A33" s="31" t="str">
        <f t="shared" si="0"/>
        <v>UoAWave 1</v>
      </c>
      <c r="B33" s="31" t="s">
        <v>22</v>
      </c>
      <c r="C33" s="31" t="s">
        <v>44</v>
      </c>
      <c r="D33" s="88">
        <v>6</v>
      </c>
    </row>
    <row r="34" spans="1:4" x14ac:dyDescent="0.25">
      <c r="A34" s="31" t="str">
        <f t="shared" si="0"/>
        <v>UoAWave 2</v>
      </c>
      <c r="B34" s="31" t="s">
        <v>22</v>
      </c>
      <c r="C34" s="31" t="s">
        <v>45</v>
      </c>
      <c r="D34" s="88">
        <v>10</v>
      </c>
    </row>
    <row r="35" spans="1:4" x14ac:dyDescent="0.25">
      <c r="A35" s="31" t="str">
        <f t="shared" si="0"/>
        <v>USYDWave 1</v>
      </c>
      <c r="B35" s="31" t="s">
        <v>24</v>
      </c>
      <c r="C35" s="31" t="s">
        <v>44</v>
      </c>
      <c r="D35" s="88">
        <v>6</v>
      </c>
    </row>
    <row r="36" spans="1:4" x14ac:dyDescent="0.25">
      <c r="A36" s="31" t="str">
        <f t="shared" si="0"/>
        <v>USYDWave 2</v>
      </c>
      <c r="B36" s="31" t="s">
        <v>24</v>
      </c>
      <c r="C36" s="31" t="s">
        <v>45</v>
      </c>
      <c r="D36" s="88">
        <v>7</v>
      </c>
    </row>
    <row r="37" spans="1:4" x14ac:dyDescent="0.25">
      <c r="A37" s="31" t="str">
        <f t="shared" si="0"/>
        <v>UWAWave 1</v>
      </c>
      <c r="B37" s="31" t="s">
        <v>25</v>
      </c>
      <c r="C37" s="31" t="s">
        <v>44</v>
      </c>
      <c r="D37" s="88">
        <v>6</v>
      </c>
    </row>
    <row r="38" spans="1:4" x14ac:dyDescent="0.25">
      <c r="A38" s="31" t="str">
        <f t="shared" si="0"/>
        <v>UWAWave 2</v>
      </c>
      <c r="B38" s="31" t="s">
        <v>25</v>
      </c>
      <c r="C38" s="31" t="s">
        <v>45</v>
      </c>
      <c r="D38" s="88">
        <v>9</v>
      </c>
    </row>
    <row r="39" spans="1:4" x14ac:dyDescent="0.25">
      <c r="A39" s="31" t="str">
        <f t="shared" si="0"/>
        <v>(blank)(blank)</v>
      </c>
      <c r="B39" s="31" t="s">
        <v>105</v>
      </c>
      <c r="C39" s="31" t="s">
        <v>105</v>
      </c>
      <c r="D39" s="88"/>
    </row>
    <row r="40" spans="1:4" x14ac:dyDescent="0.25">
      <c r="B40" s="31" t="s">
        <v>29</v>
      </c>
      <c r="D40" s="88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1"/>
  <sheetViews>
    <sheetView workbookViewId="0"/>
  </sheetViews>
  <sheetFormatPr defaultRowHeight="15" x14ac:dyDescent="0.25"/>
  <sheetData>
    <row r="1" spans="1:2" ht="30" x14ac:dyDescent="0.25">
      <c r="A1" s="1" t="s">
        <v>77</v>
      </c>
      <c r="B1" s="1" t="s">
        <v>78</v>
      </c>
    </row>
    <row r="2" spans="1:2" x14ac:dyDescent="0.25">
      <c r="A2" s="32">
        <v>42461</v>
      </c>
      <c r="B2" s="30" t="s">
        <v>79</v>
      </c>
    </row>
    <row r="3" spans="1:2" x14ac:dyDescent="0.25">
      <c r="A3" s="32">
        <v>42491</v>
      </c>
      <c r="B3" s="30" t="s">
        <v>79</v>
      </c>
    </row>
    <row r="4" spans="1:2" x14ac:dyDescent="0.25">
      <c r="A4" s="32">
        <v>42522</v>
      </c>
      <c r="B4" s="30" t="s">
        <v>79</v>
      </c>
    </row>
    <row r="5" spans="1:2" x14ac:dyDescent="0.25">
      <c r="A5" s="32">
        <v>42552</v>
      </c>
      <c r="B5" s="30" t="s">
        <v>79</v>
      </c>
    </row>
    <row r="6" spans="1:2" x14ac:dyDescent="0.25">
      <c r="A6" s="32">
        <v>42583</v>
      </c>
      <c r="B6" s="30" t="s">
        <v>79</v>
      </c>
    </row>
    <row r="7" spans="1:2" x14ac:dyDescent="0.25">
      <c r="A7" s="32">
        <v>42614</v>
      </c>
      <c r="B7" s="30" t="s">
        <v>79</v>
      </c>
    </row>
    <row r="8" spans="1:2" x14ac:dyDescent="0.25">
      <c r="A8" s="32">
        <v>42644</v>
      </c>
      <c r="B8" s="30" t="s">
        <v>79</v>
      </c>
    </row>
    <row r="9" spans="1:2" x14ac:dyDescent="0.25">
      <c r="A9" s="32">
        <v>42675</v>
      </c>
      <c r="B9" s="30" t="s">
        <v>79</v>
      </c>
    </row>
    <row r="10" spans="1:2" x14ac:dyDescent="0.25">
      <c r="A10" s="32">
        <v>42705</v>
      </c>
      <c r="B10" s="30" t="s">
        <v>79</v>
      </c>
    </row>
    <row r="11" spans="1:2" x14ac:dyDescent="0.25">
      <c r="A11" s="32">
        <v>42736</v>
      </c>
      <c r="B11" s="30" t="s">
        <v>79</v>
      </c>
    </row>
    <row r="12" spans="1:2" x14ac:dyDescent="0.25">
      <c r="A12" s="32">
        <v>42767</v>
      </c>
      <c r="B12" s="30" t="s">
        <v>79</v>
      </c>
    </row>
    <row r="13" spans="1:2" x14ac:dyDescent="0.25">
      <c r="A13" s="32">
        <v>42795</v>
      </c>
      <c r="B13" s="30" t="s">
        <v>79</v>
      </c>
    </row>
    <row r="14" spans="1:2" x14ac:dyDescent="0.25">
      <c r="A14" s="32">
        <v>42826</v>
      </c>
      <c r="B14" s="30" t="s">
        <v>80</v>
      </c>
    </row>
    <row r="15" spans="1:2" x14ac:dyDescent="0.25">
      <c r="A15" s="32">
        <v>42856</v>
      </c>
      <c r="B15" s="30" t="s">
        <v>80</v>
      </c>
    </row>
    <row r="16" spans="1:2" x14ac:dyDescent="0.25">
      <c r="A16" s="32">
        <v>42887</v>
      </c>
      <c r="B16" s="30" t="s">
        <v>80</v>
      </c>
    </row>
    <row r="17" spans="1:2" x14ac:dyDescent="0.25">
      <c r="A17" s="32">
        <v>42917</v>
      </c>
      <c r="B17" s="30" t="s">
        <v>80</v>
      </c>
    </row>
    <row r="18" spans="1:2" x14ac:dyDescent="0.25">
      <c r="A18" s="32">
        <v>42948</v>
      </c>
      <c r="B18" s="30" t="s">
        <v>80</v>
      </c>
    </row>
    <row r="19" spans="1:2" x14ac:dyDescent="0.25">
      <c r="A19" s="32">
        <v>42979</v>
      </c>
      <c r="B19" s="30" t="s">
        <v>80</v>
      </c>
    </row>
    <row r="20" spans="1:2" x14ac:dyDescent="0.25">
      <c r="A20" s="32">
        <v>43009</v>
      </c>
      <c r="B20" s="30" t="s">
        <v>80</v>
      </c>
    </row>
    <row r="21" spans="1:2" x14ac:dyDescent="0.25">
      <c r="A21" s="32">
        <v>43040</v>
      </c>
      <c r="B21" s="30" t="s">
        <v>80</v>
      </c>
    </row>
    <row r="22" spans="1:2" x14ac:dyDescent="0.25">
      <c r="A22" s="32">
        <v>43070</v>
      </c>
      <c r="B22" s="30" t="s">
        <v>80</v>
      </c>
    </row>
    <row r="23" spans="1:2" x14ac:dyDescent="0.25">
      <c r="A23" s="32">
        <v>43101</v>
      </c>
      <c r="B23" s="30" t="s">
        <v>80</v>
      </c>
    </row>
    <row r="24" spans="1:2" x14ac:dyDescent="0.25">
      <c r="A24" s="32">
        <v>43132</v>
      </c>
      <c r="B24" s="30" t="s">
        <v>80</v>
      </c>
    </row>
    <row r="25" spans="1:2" x14ac:dyDescent="0.25">
      <c r="A25" s="32">
        <v>43160</v>
      </c>
      <c r="B25" s="30" t="s">
        <v>80</v>
      </c>
    </row>
    <row r="26" spans="1:2" x14ac:dyDescent="0.25">
      <c r="A26" s="32">
        <v>43191</v>
      </c>
      <c r="B26" s="30" t="s">
        <v>81</v>
      </c>
    </row>
    <row r="27" spans="1:2" x14ac:dyDescent="0.25">
      <c r="A27" s="32">
        <v>43221</v>
      </c>
      <c r="B27" s="30" t="s">
        <v>81</v>
      </c>
    </row>
    <row r="28" spans="1:2" x14ac:dyDescent="0.25">
      <c r="A28" s="32">
        <v>43252</v>
      </c>
      <c r="B28" s="30" t="s">
        <v>81</v>
      </c>
    </row>
    <row r="29" spans="1:2" x14ac:dyDescent="0.25">
      <c r="A29" s="32">
        <v>43282</v>
      </c>
      <c r="B29" s="30" t="s">
        <v>81</v>
      </c>
    </row>
    <row r="30" spans="1:2" x14ac:dyDescent="0.25">
      <c r="A30" s="32">
        <v>43313</v>
      </c>
      <c r="B30" s="30" t="s">
        <v>81</v>
      </c>
    </row>
    <row r="31" spans="1:2" x14ac:dyDescent="0.25">
      <c r="A31" s="32">
        <v>43344</v>
      </c>
      <c r="B31" s="30" t="s">
        <v>81</v>
      </c>
    </row>
    <row r="32" spans="1:2" x14ac:dyDescent="0.25">
      <c r="A32" s="32">
        <v>43374</v>
      </c>
      <c r="B32" s="30" t="s">
        <v>81</v>
      </c>
    </row>
    <row r="33" spans="1:2" x14ac:dyDescent="0.25">
      <c r="A33" s="32">
        <v>43405</v>
      </c>
      <c r="B33" s="30" t="s">
        <v>81</v>
      </c>
    </row>
    <row r="34" spans="1:2" x14ac:dyDescent="0.25">
      <c r="A34" s="32">
        <v>43435</v>
      </c>
      <c r="B34" s="30" t="s">
        <v>81</v>
      </c>
    </row>
    <row r="35" spans="1:2" x14ac:dyDescent="0.25">
      <c r="A35" s="32">
        <v>43466</v>
      </c>
      <c r="B35" s="30" t="s">
        <v>81</v>
      </c>
    </row>
    <row r="36" spans="1:2" x14ac:dyDescent="0.25">
      <c r="A36" s="32">
        <v>43497</v>
      </c>
      <c r="B36" s="30" t="s">
        <v>81</v>
      </c>
    </row>
    <row r="37" spans="1:2" x14ac:dyDescent="0.25">
      <c r="A37" s="32">
        <v>43525</v>
      </c>
      <c r="B37" s="30" t="s">
        <v>81</v>
      </c>
    </row>
    <row r="38" spans="1:2" x14ac:dyDescent="0.25">
      <c r="A38" s="32">
        <v>43556</v>
      </c>
      <c r="B38" s="30" t="s">
        <v>82</v>
      </c>
    </row>
    <row r="39" spans="1:2" x14ac:dyDescent="0.25">
      <c r="A39" s="32">
        <v>43586</v>
      </c>
      <c r="B39" s="30" t="s">
        <v>82</v>
      </c>
    </row>
    <row r="40" spans="1:2" x14ac:dyDescent="0.25">
      <c r="A40" s="32">
        <v>43617</v>
      </c>
      <c r="B40" s="30" t="s">
        <v>82</v>
      </c>
    </row>
    <row r="41" spans="1:2" x14ac:dyDescent="0.25">
      <c r="A41" s="32">
        <v>43647</v>
      </c>
      <c r="B41" s="30" t="s">
        <v>82</v>
      </c>
    </row>
    <row r="42" spans="1:2" x14ac:dyDescent="0.25">
      <c r="A42" s="32">
        <v>43678</v>
      </c>
      <c r="B42" s="30" t="s">
        <v>82</v>
      </c>
    </row>
    <row r="43" spans="1:2" x14ac:dyDescent="0.25">
      <c r="A43" s="32">
        <v>43709</v>
      </c>
      <c r="B43" s="30" t="s">
        <v>82</v>
      </c>
    </row>
    <row r="44" spans="1:2" x14ac:dyDescent="0.25">
      <c r="A44" s="32">
        <v>43739</v>
      </c>
      <c r="B44" s="30" t="s">
        <v>82</v>
      </c>
    </row>
    <row r="45" spans="1:2" x14ac:dyDescent="0.25">
      <c r="A45" s="32">
        <v>43770</v>
      </c>
      <c r="B45" s="30" t="s">
        <v>82</v>
      </c>
    </row>
    <row r="46" spans="1:2" x14ac:dyDescent="0.25">
      <c r="A46" s="32">
        <v>43800</v>
      </c>
      <c r="B46" s="30" t="s">
        <v>82</v>
      </c>
    </row>
    <row r="47" spans="1:2" x14ac:dyDescent="0.25">
      <c r="A47" s="32">
        <v>43831</v>
      </c>
      <c r="B47" s="30" t="s">
        <v>82</v>
      </c>
    </row>
    <row r="48" spans="1:2" x14ac:dyDescent="0.25">
      <c r="A48" s="32">
        <v>43862</v>
      </c>
      <c r="B48" s="30" t="s">
        <v>82</v>
      </c>
    </row>
    <row r="49" spans="1:2" x14ac:dyDescent="0.25">
      <c r="A49" s="32">
        <v>43891</v>
      </c>
      <c r="B49" s="30" t="s">
        <v>82</v>
      </c>
    </row>
    <row r="50" spans="1:2" x14ac:dyDescent="0.25">
      <c r="A50" s="32">
        <v>43922</v>
      </c>
      <c r="B50" s="30" t="s">
        <v>83</v>
      </c>
    </row>
    <row r="51" spans="1:2" x14ac:dyDescent="0.25">
      <c r="A51" s="32">
        <v>43952</v>
      </c>
      <c r="B51" s="30" t="s">
        <v>83</v>
      </c>
    </row>
    <row r="52" spans="1:2" x14ac:dyDescent="0.25">
      <c r="A52" s="32">
        <v>43983</v>
      </c>
      <c r="B52" s="30" t="s">
        <v>83</v>
      </c>
    </row>
    <row r="53" spans="1:2" x14ac:dyDescent="0.25">
      <c r="A53" s="32">
        <v>44013</v>
      </c>
      <c r="B53" s="30" t="s">
        <v>83</v>
      </c>
    </row>
    <row r="54" spans="1:2" x14ac:dyDescent="0.25">
      <c r="A54" s="32">
        <v>44044</v>
      </c>
      <c r="B54" s="30" t="s">
        <v>83</v>
      </c>
    </row>
    <row r="55" spans="1:2" x14ac:dyDescent="0.25">
      <c r="A55" s="32">
        <v>44075</v>
      </c>
      <c r="B55" s="30" t="s">
        <v>83</v>
      </c>
    </row>
    <row r="56" spans="1:2" x14ac:dyDescent="0.25">
      <c r="A56" s="32">
        <v>44105</v>
      </c>
      <c r="B56" s="30" t="s">
        <v>83</v>
      </c>
    </row>
    <row r="57" spans="1:2" x14ac:dyDescent="0.25">
      <c r="A57" s="32">
        <v>44136</v>
      </c>
      <c r="B57" s="30" t="s">
        <v>83</v>
      </c>
    </row>
    <row r="58" spans="1:2" x14ac:dyDescent="0.25">
      <c r="A58" s="32">
        <v>44166</v>
      </c>
      <c r="B58" s="30" t="s">
        <v>83</v>
      </c>
    </row>
    <row r="59" spans="1:2" x14ac:dyDescent="0.25">
      <c r="A59" s="32">
        <v>44197</v>
      </c>
      <c r="B59" s="30" t="s">
        <v>83</v>
      </c>
    </row>
    <row r="60" spans="1:2" x14ac:dyDescent="0.25">
      <c r="A60" s="32">
        <v>44228</v>
      </c>
      <c r="B60" s="30" t="s">
        <v>83</v>
      </c>
    </row>
    <row r="61" spans="1:2" x14ac:dyDescent="0.25">
      <c r="A61" s="32">
        <v>44256</v>
      </c>
      <c r="B61" s="30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c4f0e2-faaf-49ad-aeb3-34a132078262">
      <UserInfo>
        <DisplayName>Braga, Miranda</DisplayName>
        <AccountId>438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7006444D43E4CAA32A89E6A6801F2" ma:contentTypeVersion="10" ma:contentTypeDescription="Create a new document." ma:contentTypeScope="" ma:versionID="25d8af7313392c3ef55089552853cf77">
  <xsd:schema xmlns:xsd="http://www.w3.org/2001/XMLSchema" xmlns:xs="http://www.w3.org/2001/XMLSchema" xmlns:p="http://schemas.microsoft.com/office/2006/metadata/properties" xmlns:ns2="4cc4f0e2-faaf-49ad-aeb3-34a132078262" xmlns:ns3="08aabbfd-e0ec-4ea3-9828-439d615d6369" targetNamespace="http://schemas.microsoft.com/office/2006/metadata/properties" ma:root="true" ma:fieldsID="e8dcd877f127647b8e974141a5c4223e" ns2:_="" ns3:_="">
    <xsd:import namespace="4cc4f0e2-faaf-49ad-aeb3-34a132078262"/>
    <xsd:import namespace="08aabbfd-e0ec-4ea3-9828-439d615d63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4f0e2-faaf-49ad-aeb3-34a1320782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abbfd-e0ec-4ea3-9828-439d615d6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FEA99C-D044-4461-8338-0F9FA1FFB601}">
  <ds:schemaRefs>
    <ds:schemaRef ds:uri="http://schemas.openxmlformats.org/package/2006/metadata/core-properties"/>
    <ds:schemaRef ds:uri="http://schemas.microsoft.com/office/2006/documentManagement/types"/>
    <ds:schemaRef ds:uri="4cc4f0e2-faaf-49ad-aeb3-34a13207826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8aabbfd-e0ec-4ea3-9828-439d615d63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BC0DBA-B4D1-4C1C-8CF4-E93C0DEC5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4f0e2-faaf-49ad-aeb3-34a132078262"/>
    <ds:schemaRef ds:uri="08aabbfd-e0ec-4ea3-9828-439d615d63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57BE8-72EA-425F-972B-F599940BF8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Uni-Fee</vt:lpstr>
      <vt:lpstr>Dashboard</vt:lpstr>
      <vt:lpstr>Project Data</vt:lpstr>
      <vt:lpstr>Pivot</vt:lpstr>
      <vt:lpstr>Support Tab</vt:lpstr>
      <vt:lpstr>Dashboard!Print_Area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Tony</dc:creator>
  <cp:keywords/>
  <dc:description/>
  <cp:lastModifiedBy>Nadig, Sahana J.</cp:lastModifiedBy>
  <cp:revision/>
  <cp:lastPrinted>2018-03-29T00:17:43Z</cp:lastPrinted>
  <dcterms:created xsi:type="dcterms:W3CDTF">2018-02-22T00:04:40Z</dcterms:created>
  <dcterms:modified xsi:type="dcterms:W3CDTF">2018-06-07T06:11:08Z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0x0101008D67006444D43E4CAA32A89E6A6801F2</vt:lpwstr>
  </property>
</Properties>
</file>